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60" windowWidth="11340" windowHeight="6030" activeTab="4"/>
  </bookViews>
  <sheets>
    <sheet name="CIS" sheetId="1" r:id="rId1"/>
    <sheet name="CBS" sheetId="2" r:id="rId2"/>
    <sheet name="Shareholders Equity" sheetId="3" r:id="rId3"/>
    <sheet name="CFS" sheetId="4" r:id="rId4"/>
    <sheet name="Notes" sheetId="5" r:id="rId5"/>
  </sheets>
  <externalReferences>
    <externalReference r:id="rId8"/>
    <externalReference r:id="rId9"/>
    <externalReference r:id="rId10"/>
  </externalReferences>
  <definedNames>
    <definedName name="DEFERRED_TAX">'[1]CBS'!$AB$70</definedName>
    <definedName name="_xlnm.Print_Area" localSheetId="0">'CIS'!$A$1:$M$60</definedName>
    <definedName name="_xlnm.Print_Titles" localSheetId="1">'CBS'!$1:$3</definedName>
    <definedName name="_xlnm.Print_Titles" localSheetId="4">'Notes'!$1:$3</definedName>
    <definedName name="_xlnm.Print_Titles">$A$1:$A$1</definedName>
    <definedName name="TURNOVER" localSheetId="0">'[3]CPL'!$X$10</definedName>
    <definedName name="TURNOVER">'[2]CPL'!$X$10</definedName>
  </definedNames>
  <calcPr fullCalcOnLoad="1"/>
</workbook>
</file>

<file path=xl/sharedStrings.xml><?xml version="1.0" encoding="utf-8"?>
<sst xmlns="http://schemas.openxmlformats.org/spreadsheetml/2006/main" count="477" uniqueCount="383">
  <si>
    <t>The hearing was held on 9 December 2003 at Washington D.C.  On 27 May 2004, the Company announced that the Arbitral Tribunal unanimously decided that the Respondent had breached its obligations under Article 3(1) of the Bilateral Investment Treaty and shall pay the Claimants the amount of USD5,871,322.42 as damages.  The Respondent shall also pay compound interest on such amount from November 5, 1998 based on the annual Libor on November 5 of each year since November 5, 1998 until full payment of the awarded amount of damages.  All other claims filed in the arbitration shall be considered dismissed (“Arbitral Award”).</t>
  </si>
  <si>
    <t>The Respondent had subsequently filed an application to ICSID for the annulment of the Arbitral Award (“Annulment Application”) and pursuant to the first meeting on 23 March 2005 held in Paris, the Ad-Hoc Committee comprising of 3 persons appointed from the Panel of Arbitrators of ICSID, had decided, inter alia:-</t>
  </si>
  <si>
    <t xml:space="preserve">The hearing of the Annulment Application was concluded on 10 April 2006 and the Company is advised that the Panel of Arbitrators of ICSID hearing the Annulment Application shall deliver its decision within 3 months from the hearing date. </t>
  </si>
  <si>
    <t>The Proposed Acquisition is subject to the approval of Bank Negara Malaysia which was obtained on 3 February 2006 and 6 April 2006.</t>
  </si>
  <si>
    <t>(d) Disposal of MTD Sadec Sdn Bhd (formerly known as Taipanlink Sdn Bhd) (“MTD Sadec”)</t>
  </si>
  <si>
    <t>The Company had on 25 May 2006 disposed the entire equity interest in MTD Sadec to Metacorp Berhad ("Metacorp") comprising 2 ordinary shares of RM1.00 each for a total cash consideration of RM2.00.</t>
  </si>
  <si>
    <t>For the year under review, the Group recorded turnover and pre-tax profit of RM424.3 million and RM5.3 million respectively, representing a decline of 18.6% and 91.1% year on year respectively.  Contribution from all key divisions have improved except for its engineering and construction division. The lower pre-tax profit was due to a provision for potential damages of RM94.6 million in a subsidiary.  Excluding the said provision, the year on year pre-tax profit showed an increase of 67.0%, the growth is mainly due to the earnings contribution from East Coast Expressway 1 for a full year.</t>
  </si>
  <si>
    <t xml:space="preserve">For the quarter under review, the Group recorded turnover and pre-tax profit of RM133.8 million and RM8.9 million respectively, representing a improved of 44.8% and 111.8% quarter on quarter respectively.  The higher turnover was attributed to higher progress billings at its engineering and construction division and property division.  The pre-tax profit was due to a lower provision for potential damages in a subsidiary partially offset by higher share of losses in associates.  </t>
  </si>
  <si>
    <t>Between 1996 and 1997, the Claimants invested approximately USD17.5 million in a specific real estate project in the Municipality of Pirque, 40 km south of Santiago, Chile. The investment was one on the premise that the necessary regulatory approvals will be granted by the Respondent. The approvals required however, was subsequently refused by the Respondent on grounds that the project was contrary to government policy. These actions have resulted in a decline in the value of the investments as well as the potential profits that the project would have generated, resulting in the Claimants incurring large costs in the project which the Respondent claimed could not be realised. The Arbitration Request is in relation to the Claimants' claim that the action and omission of the Respondent constitutes a violation of the Treaty for the Promotion and Protection of Investments between Malaysia and the Republic of Chile dated 11 November 1992 and a breach of investment contract and for the loss and damages to the Claimants by reason thereof.</t>
  </si>
  <si>
    <t>A. Proposed Capital Repayment</t>
  </si>
  <si>
    <t>The Proposed Capital Repayment is conditional upon the following being obtained:</t>
  </si>
  <si>
    <t>(i) the approval of the shareholders of MTD Capital at an extraordinary general meeting to be convened for the Proposed Capital Repayment;</t>
  </si>
  <si>
    <t>(ii) the order of the High Court of Malaya confirming the Proposed Capital Repayment pursuant to Section 64 of the Companies Act, 1965; and</t>
  </si>
  <si>
    <t>(iii) the approval/consent of any other relevant authorities and/or parties, if required.</t>
  </si>
  <si>
    <t>The Proposed Capital Repayment is conditional upon the successful implementation of the proposed capital repayment of MTD InfraPerdana.</t>
  </si>
  <si>
    <t>The shareholders of the Company had approved the Proposed Capital Repayment at the Extraordinary General Meeting held on 23 September 2005.</t>
  </si>
  <si>
    <t>23. Material Litigation(cont'd)</t>
  </si>
  <si>
    <t>Net Current Assets/(Liabilities)</t>
  </si>
  <si>
    <t>The Proposed Capital Repayment will be funded by the proceeds to be received from the proposed capital repayment of MTD InfraPerdana Bhd ("MTD InfraPerdana"), a 78.59% owned subsidiary of MTD as at 18 November 2005.</t>
  </si>
  <si>
    <t xml:space="preserve"> - Share of Associated Companies/Jointly Controlled Entities</t>
  </si>
  <si>
    <t xml:space="preserve">Current Year </t>
  </si>
  <si>
    <t>Preceding</t>
  </si>
  <si>
    <t>Dividend paid:</t>
  </si>
  <si>
    <t>2004 - 4.0% less tax paid on 18 Oct 2004</t>
  </si>
  <si>
    <t>2005 - 4.0% less tax paid on 20 Oct 2005</t>
  </si>
  <si>
    <t>Share of loss of an unincorporated joint venture</t>
  </si>
  <si>
    <t xml:space="preserve">Share of loss of an unincorporated joint </t>
  </si>
  <si>
    <t>venture</t>
  </si>
  <si>
    <t>The Proposed Disposal is conditional upon the following conditions being fulfilled:</t>
  </si>
  <si>
    <t>(1) The approval of the Foreign Investment Committee.</t>
  </si>
  <si>
    <t>(2) The approval of the Securities Commission.</t>
  </si>
  <si>
    <t>(3) The approval of the Bursa Malaysia Securities Bhd.</t>
  </si>
  <si>
    <t>(4) The approval of the board of directors and shareholders of MTD Construction.</t>
  </si>
  <si>
    <t>(5) The approval of the board of directors and shareholders of MTD Equity.</t>
  </si>
  <si>
    <t>(6) The approval of the board of directors and shareholders of ACPI.</t>
  </si>
  <si>
    <t>(7) The approval of the board of directors and shareholders of MTD Capital.</t>
  </si>
  <si>
    <t>(8) The approval of the relevant financiers of MTD Construction.</t>
  </si>
  <si>
    <t>(9) The completion of the due diligence on MTD Construction and the results thereof being satisfactory to ACPI.</t>
  </si>
  <si>
    <t>Pursuant to the Company announcement on 16 February 2006, MTD Equity Sdn Bhd ("MTD Equity"), a wholly owned subsidiary of MTD Capital Bhd ("MTD Capital"), entered into a Conditional Share Sale Agreement ("Conditional SSA") with ACP Industries Bhd ("ACPI"), to dispose the entire issued and paid-up share capital of MTD Construction Sdn Bhd ("MTD Construction"), its wholly owned subsidiary, for a total consideration of RM88.0 million to be satisfied by the issuance of 88,000,000 new ordinary shares of RM1.00 each in ACPI ("Proposed Disposal").</t>
  </si>
  <si>
    <t>On 21 February 2006, the High Court of Malaya at Kuala Lumpur had confirmed the Capital Repayment as approved in the special resolution passed by the shareholders of MTD Capital on 23 September 2005.</t>
  </si>
  <si>
    <t>30 May 2006</t>
  </si>
  <si>
    <t>(6.98) sen</t>
  </si>
  <si>
    <t>(6.86) sen</t>
  </si>
  <si>
    <t>2.35 sen</t>
  </si>
  <si>
    <t>2.31 sen</t>
  </si>
  <si>
    <t>The coverage period for the CAR Policy was from 11 April 1996 to 10 April 1999, which was extended to 31 January 2004, plus 24 months maintenance plus 3 months and 14 days thereafter for making good defects, imperfections, shrinkages or any other faults.  Under the terms of the CAR Policy, AXA agreed that if at any time during the period of cover, the items or any parts thereof covered by the CAR Policy shall suffer any unforeseen and sudden physical loss or damage from any cause, other than those specifically excluded, in any manner necessitating repair or replacement, AXA will indemnify MTDC in respect of such loss or damage.  MTDC contends that AXA is in breach of the CAR Policy when it failed to decide on acceptance of its liability or make payment in settlement of the claim and is claiming for inter-alia, RM38,586,234 as at August 2003 being costs for the remedial works in respect of slope failures/landslips at the Project site, alternatively damages to be assessed and costs.</t>
  </si>
  <si>
    <t>Quarterly report on consolidated results for the financial quarter ended 31 March 2006</t>
  </si>
  <si>
    <t>FOR THE FINANCIAL QUARTER ENDED 31 MARCH 2006</t>
  </si>
  <si>
    <t>AS AT 31 MARCH 2006</t>
  </si>
  <si>
    <t>MAR 2006</t>
  </si>
  <si>
    <t>As at 31 March 2005</t>
  </si>
  <si>
    <t>Purchase of Treasury Shares</t>
  </si>
  <si>
    <t>Net Profit for the Year</t>
  </si>
  <si>
    <t>Currency Translation Differences</t>
  </si>
  <si>
    <t>2006</t>
  </si>
  <si>
    <t>For The Financial Quarter Ended 31 March 2006</t>
  </si>
  <si>
    <t>As at 31 March 2006</t>
  </si>
  <si>
    <t>Net loss for the Year</t>
  </si>
  <si>
    <t>Capital Repayment Distribute to Minority Interest</t>
  </si>
  <si>
    <t>QUARTERLY UNAUDITED RESULTS FOR THE PERIOD ENDED 31 MARCH 2006</t>
  </si>
  <si>
    <t>Total Group borrowings as at 31 March 2006 are as follows :-</t>
  </si>
  <si>
    <t>(a) The issuance of 1,433,500 ordinary shares of RM1 each pursuant to the Company's warrants exercised.</t>
  </si>
  <si>
    <t>Diluted earnings/(loss) per share (sen)</t>
  </si>
  <si>
    <t>Basic earnings/(loss) per share (sen)</t>
  </si>
  <si>
    <t>Net profit/(loss) attributable to the shareholders</t>
  </si>
  <si>
    <t>(b) As at 31 March 2006, value of investment in quoted shares and warrants:</t>
  </si>
  <si>
    <t>Dividend declaration will be announced at a later date.</t>
  </si>
  <si>
    <t>6.62 sen</t>
  </si>
  <si>
    <t>6.41 sen</t>
  </si>
  <si>
    <t>0.15 sen</t>
  </si>
  <si>
    <t>0.14 sen</t>
  </si>
  <si>
    <t>31 March 2006</t>
  </si>
  <si>
    <t>There were no unusual items affecting assets, liability, equity, net income or cash flows except for the provision for potential damages made as per Note  23(c).</t>
  </si>
  <si>
    <t>(c) The issuance of 64,000 ordinary shares of RM1 each pursuant to the Company's Employees Share Option Scheme (ESOS) exercised.</t>
  </si>
  <si>
    <t>Net loss for the year</t>
  </si>
  <si>
    <t>The disproportionate tax charge of the Group for the current year under review is principally due to non taxable gains on disposal of quoted securities, disallowable expenses and interest restriction on finance charges.</t>
  </si>
  <si>
    <t>On 1 March 2006, the Court of Appeal granted Metramac a stay of the execution of the Court of Appeal Judgment pending the disposal of Metramac's Notices of Motion for leave to appeal to the Federal Court, subject to the following conditions (collectively “Conditions”):-</t>
  </si>
  <si>
    <t>(i) Metramac to set aside RM50 million in a joint account of Fawziah Holdings and Metramac, 1 month from 1 March 2006 or before 4.00 p.m. on 31 March 2006 (“Condition A”);</t>
  </si>
  <si>
    <t>(ii) Metramac to forward to Fawziah Holdings within 14 days from 1 March 2006 an affidavit affirmed by any one of its directors which contains full details of all assets or interest of Metramac as at 25 October 2005 and 1 March 2006 whether movable assets or immovable assets, whether tangible assets or intangible assets within the jurisdiction of the Court in the name of Metramac, Metramac's agent and/or its nominees, whether solely owned or jointly owned by Metramac (“Condition B”);</t>
  </si>
  <si>
    <t>No order was made in respect of Motion for Fortification and the Court of Appeal further dissolved the Restraining Order.</t>
  </si>
  <si>
    <t>(“Conditional Stay Order”)</t>
  </si>
  <si>
    <t>Subsequently, Metramac had on 7 March 2006 filed a Notice of Motion supported by an affidavit in the Federal Court praying for an order, inter alia:-</t>
  </si>
  <si>
    <t>(i) the Conditions be stayed pending final disposal of the Notices of Motion filed by Metramac in the Federal Court seeking leave to appeal to the Federal Court against the Court of Appeal Judgment; and</t>
  </si>
  <si>
    <t>(ii) if leave is granted by the Federal Court, a stay of the execution of the Court of Appeal Judgment be granted until the final disposal of Metramac's appeal against the Court of Appeal Judgment;</t>
  </si>
  <si>
    <t>On 9 March 2006, the Federal Court ordered that an interim stay of Condition B be granted until 27 March 2006, the hearing date for Metramac’s Notice of Motion for leave to appeal against the Restraining Order.</t>
  </si>
  <si>
    <t>On 27 March 2006, the Federal Court granted Metramac leave to appeal against the Restraining Order.</t>
  </si>
  <si>
    <t>On 29 March 2006, Metramac had filed:-</t>
  </si>
  <si>
    <t>(i) a Notice of Motion and a supporting affidavit in the Federal Court praying for an order, inter alia, that Metramac be granted leave to appeal to the Federal Court against part of the Conditional Stay Order (i.e. the Conditions); and</t>
  </si>
  <si>
    <t>(ii) a Notice of Motion and a supporting affidavit in the Federal Court praying for an order, inter alia, that the Conditions be stayed pending the final disposal of the above Motion; further and/or in the alternative, that in the event leave to appeal against the Conditional Stay Order is granted by the Federal Court, an order that a stay of the Conditions be granted pending the final disposal of Metramac's intended appeal against the Conditional Stay Order.</t>
  </si>
  <si>
    <t>Metramac had complied with Condition B on 31 March 2006.</t>
  </si>
  <si>
    <t>On 3 April 2006, the Federal Court granted Metramac an interim stay of Condition A until 6 April 2006 subject to Metramac's undertaking that it will maintain a sum of RM10.2 million in its account.</t>
  </si>
  <si>
    <t xml:space="preserve">The hearing of Metramac’s Notices of Motion for leave to appeal against the Court of Appeal Judgment was concluded on 6 April 2006. The Federal Court reserved its judgment and fixed decision date on 15 May 2006. On the same day the Federal Court granted Metramac a further interim stay of Condition A until 26 April 2006 subject to Metramac's undertaking that it will maintain a sum of RM10.2 million in its account. </t>
  </si>
  <si>
    <t>On 26 April 2006, the Federal Court granted Metramac a further interim stay of Condition A until 15 May 2006 subject to Metramac's undertaking that it will maintain a sum of RM10.2 million in its account.</t>
  </si>
  <si>
    <t>The Federal Court had on 15 May 2006 granted Metramac leave to appeal against the Court of Appeal Judgment and fixed the hearing date of the appeal on 14 June 2006.</t>
  </si>
  <si>
    <t>The Federal Court further granted Metramac a stay of the execution of the Court of Appeal Judgment pending the outcome of the appeal subject to the following conditions:-</t>
  </si>
  <si>
    <t>(a) Metramac to maintain a sum of RM15 million in its account; and</t>
  </si>
  <si>
    <t>(b) Metramac to give a bank guarantee in favour of Fawziah Holdings, in the amount of RM35 million within 2 weeks from 15 May 2006.</t>
  </si>
  <si>
    <t>Messrs Shafee &amp; Co. and Messrs Cheah Teh &amp; Su, the counsels and solicitors for Metramac respectively are of the opinion that there are strong prospects for Metramac to succeed in its appeal at the Federal Court.</t>
  </si>
  <si>
    <t>Pursuant to the Company announcement on 10 March 2006, MTD Equity Sdn Bhd ("MTDE"), a wholly owned subsidiary of MTD Capital Bhd (MTD Capital") had acquired the entire issued and paid up share capital of Eternal Returns Sdn Bhd ("ERSB") comprising 2 ordinary shares of RM1.00 each for cash consideration of RM2.00.  Upon the acquisition, ERSB is a wholly owned subsidiary of MTDE and indirect wholly owned subsidiary of MTD Capital.</t>
  </si>
  <si>
    <t>(a) Acquisition of Eternal Returns Sdn Bhd</t>
  </si>
  <si>
    <t>Basic earnings per share is calculated by dividing the net loss attributable to ordinary shareholders by the weighted average number of ordinary shares in issue during the year, excluding the weighted average treasury shares held by the Company.</t>
  </si>
  <si>
    <t xml:space="preserve">For the purpose of calculating diluted earnings per share, the weighted number of ordinary shares in issue during the period has been adjusted for the effects of potential dilution shares from conversion of warrants and employee share option scheme into new ordinary shares.  The adjusted weighted average number of ordinary shares in issue during the year was arrived as follow: </t>
  </si>
  <si>
    <t>There were no issuance and repayment of debt and equity securities, shares buy backs, share cancellation, shares held as treasury shares, repurchase and resale of treasury shares for the current financial year under review except for the following:</t>
  </si>
  <si>
    <t>There were no material events subsequent to the end of the current year except for the following:</t>
  </si>
  <si>
    <t>The percentage ratio of the Proposed Disposal exceeds 15% and is below 25% pursuant to paragraph 10.05 and 10.06 respectively (Part D) of the Listing Requirements and as such, an Information Circular is required to be sent to the shareholders of MTD Capital.</t>
  </si>
  <si>
    <t>(i) a Share Purchase Agreement with Edward Brothers Construction (HP) Limited ("EBC"), Hasted Satre and Company Limited ("HSC") and CML Edwards Construction Limited ("CML") for the purpose of acquiring 40% equity interest in CML consisting of 1,728,036 shares of Sri Lankan Rupee ("Rs.") 10 each for a total cash consideration of Rs.75,000,000:</t>
  </si>
  <si>
    <t>(ii) a Shareholders Agreement with Shiran Anthony Cabraal ("SAC"), Dian Nearcus Jayasuriya ("DNJ"), Segarajasingham Nagendra ("SN") and CML to govern the rights and obligation of the shareholders of CML; and</t>
  </si>
  <si>
    <t>(iii) A Subscription Agreement with DNJ, SN, SAC and CML to govern the terms of the issuance of Redeemable Cumulative Convertible Preference Shares ("RCCPS") by CML to MTD Capital and to set out inter alia the rights and entitlements of MTD Capital as the holders of the RCCPS.</t>
  </si>
  <si>
    <t>Pursuant to the Company announcement on 3 April 2006, MTD Capital Bhd ("MTD Capital") had entered into the following agreements:</t>
  </si>
  <si>
    <t>(c) Option Agreement with Granion Portfolio Sdn Bhd</t>
  </si>
  <si>
    <t>(b) During the financial year ended 31 March 2006, the Company bought back 5,826,500 shares from the open market at an average purchase price of  RM2.25 per share.  The total consideration paid for the shares buyback including transaction costs was RM13,129,282 which financed by internally generated funds.  The shares bought back are held as treasury shares in accordance with the requirements of Section 67A of the Companies Act, 1965.  As at 31 March 2006, the total shares bought back, all of which are held as treasury shares, amounted to 19,055,400 shares and none of them were sold or cancelled during the financial year.</t>
  </si>
  <si>
    <t>There were no change in the composition of the Group for the current financial year under review except for the following:.</t>
  </si>
  <si>
    <t>There was no sale of unquoted investments or properties for the current year under review.</t>
  </si>
  <si>
    <t xml:space="preserve">(a) There was no purchases and disposals of quoted securities for the current financial year ended 31 March 2006. </t>
  </si>
  <si>
    <t>As a result of the termination by Metramac on 29 June 1992 of a Signage Sub-Licence Agreement made on 2 November 1990 between Metramac and Fawziah Holdings (as amended by an amending agreement dated 15 December 1990) (“Signage Agreement”), a claim of RM65,182,920 plus general damages was made against Metramac by Fawziah Holdings.  Metramac contested the claim and has filed a counter claim for a declaration that the said Agreement is null and void and of no effect.  His Lordship Dato’ Kang Hwee Ghee delivered his Lordship’s decision on 21 October 2003 that:</t>
  </si>
  <si>
    <t>On 12 May 2005, MTDC through its solicitors received a Statement of Defence by AXA dated 9 May 2005, denying full liability of MTDC's claim in the suit, citing inter alia, that it was entitled to repudiate liability under the CAR Policy on the ground that the loss is entirely excluded under the terms of the CAR Policy as the slope failures were caused by faulty design and/or defective workmanship.</t>
  </si>
  <si>
    <t>The solicitors for MTDC are of the view that MTDC has a sustainable claim and good chance of success on the balance probabilities.</t>
  </si>
  <si>
    <t>(ii) However, Fawziah Holdings is not entitled to be compensated with its claim for the sum of RM65,182,920 as the said amount is unenforceable for having contravened Section 75 (illustrations (d), (e), (f) and (g)) of the Contracts Act 1950;</t>
  </si>
  <si>
    <t>(iii) Instead, damages are to be assessed in respect of the loss suffered by Fawziah Holdings taking into account the duration of the Replacement Concession Agreement dated 13 February 1992 any advertising rights that may have been granted therein;</t>
  </si>
  <si>
    <t>(iv) The agreement with respect to “future contracts” is void and thus, clause 10 of the Sale Agreement dated 31 March 1988 which purports to impose upon Metramac the obligation to set up a trust account for the benefit of Fawziah Holdings does not arise; and</t>
  </si>
  <si>
    <t>(v) Metramac’s counter claim was dismissed with costs.</t>
  </si>
  <si>
    <t>Both Metramac and Fawziah Holdings appealed against the above decision to the Court of Appeal (“Appeals”) and the Appeals were heard on 30 August 2005.  The Court of Appeal reserved its judgement on the Appeals.</t>
  </si>
  <si>
    <t>The Motion was heard on 24 October 2005 and the Court of Appeal on 25 October 2005 ordered that:</t>
  </si>
  <si>
    <t>(i) upon undertaking by Fawziah Holdings to abide by any order that may be made by the court as to damages to Metramac as a result of this order, Metramac be and are hereby restrained whether by theirs servants or agents or howsoever otherwise from disposing of or dissipating any of their assets within the jurisdiction, including monies which they may receive hereafter up to a limit of RM100.0 million until further order; and</t>
  </si>
  <si>
    <t>(ii) the cost is to follow the event of the appeal; and</t>
  </si>
  <si>
    <t>(iii) the penal code notice under Form 87(c) of the Rules of the High Court 1980 be endorsed unto this order.</t>
  </si>
  <si>
    <t>(“Restraining Order”)</t>
  </si>
  <si>
    <t>Metramac has on 21 November 2005 filed a Notice of Motion to obtain leave to appeal to the Federal Court against the Restraining Order.</t>
  </si>
  <si>
    <t>On 12 January 2006, the Court of Appeal delivered its judgment on the Appeals as follows:-</t>
  </si>
  <si>
    <t>(i) Judgment to be entered in Fawziah Holdings favour and against Metramac for the sum of RM65,182,920.00;</t>
  </si>
  <si>
    <t>(ii) Interest on the aforesaid judgment at the rate of 4% from the date of the Writ of Summons (“Writ”) until 12 January 2006 and thereafter at 8%;</t>
  </si>
  <si>
    <t>(iii) There shall be an inquiry to be held before the registrar of the High Court into the sums received by Metramac from any source whatsoever under the Replacement Concession Agreement dated 13 February 1992 less all such just and true expenses as the Registrar may in accordance with law permit;</t>
  </si>
  <si>
    <t>(iv) That the parties be at liberty to lead evidence before the Registrar at the inquiry aforesaid;</t>
  </si>
  <si>
    <t>(v) That the registrar shall after due inquiry certify the sum so received as aforesaid by Metramac;</t>
  </si>
  <si>
    <t xml:space="preserve">(vii) That the parties shall be generally at liberty to apply to the High Court in respect of any or all of the orders (iii) to (vi) above; </t>
  </si>
  <si>
    <t>(“Court of Appeal Judgment”)</t>
  </si>
  <si>
    <t>A Notice of Motion for a stay of execution of Court of Appeal Judgment was filed by Metramac on 18 January 2006 (“Motion for Stay”) and the same is fixed for hearing on 23 February 2006 together with Fawziah Holdings' Notice of Motion dated 25 January 2006 for, inter alia, fortification of the Restraining Order (“Motion for Fortification”).</t>
  </si>
  <si>
    <t>On 10 February 2006, Metramac filed two Notices of Motion and supporting affidavits to seek leave to appeal to the Federal Court against the Court of Appeal Judgment. An affidavit to oppose the Motion for Fortification was also filed on the same day.</t>
  </si>
  <si>
    <t>Ordinary Equity Holders Of The Parent</t>
  </si>
  <si>
    <t>Pursuant to the Company announcement on 2 May 2006, MTD Equity and ACPI agreed to vary certain terms of the Conditional SSA via a letter dated 29 April 2006.</t>
  </si>
  <si>
    <t>(e) Incorporation of MTD Construction (Philippines), Inc.</t>
  </si>
  <si>
    <t>The petition is fixed for hearing on 4 July 2006 at the Shah Alam High Court.</t>
  </si>
  <si>
    <t>B. Disposal of MTD Construction Sdn Bhd</t>
  </si>
  <si>
    <t>(a) Acquisition of 40% equity interest in CML Edwards Construction Limited ("Proposed Acquisition")</t>
  </si>
  <si>
    <t>Pursuant to the Company announcement on 24 April 2006, MTD Construction Sdn Bhd ("MTDC"), a wholly-owned subsidiary of MTD Equity Sdn Bhd which in turn is a wholly-owned subsidiary of the Company, has incorporated a new subsidiary namely MTD Construction (Philippines), Inc (“MTDCP”). MTDCP was incorporated in the Republic of the Philippines under the Corporation Code of the Philippines on 4 April 2006.</t>
  </si>
  <si>
    <t>Pursuant to the Company announcement on 6 April 2006, MTD's Warrants 1996/2006 had expired on 23 May 2006.  The remaining outstanding Warrants 1996/2006 which are unexercised by 23 May 2006 will lapse and become null and void and cease to be exercisable.  The Warrants 1996/2006 had been removed from the Official List of Bursa Securities on 24 May 2006.</t>
  </si>
  <si>
    <t>20. Status of Corporate Proposals Announced But Not Completed. (cont'd)</t>
  </si>
  <si>
    <t>Pursuant to the Company announcement on 12 April 2006, MTD Capital Bhd ("MTD Capital") had entered into a Option Agreement with Granion Portfolio Sdn Bhd ("Option Buyer") to grant an option to the Option Buyer to purchase up to 100,000,000 ordinary shares of RM0.60 each in MTD InfraPerdana Bhd ("MTD InfraPerdana")("Option Shares") at the price of RM1.00 ("Option Price") per Option Share during the 12 month period commencing from the date of the aforesaid Option Agreement ("Option Period") i.e. 10 April 2006 ("Proposed Disposal").</t>
  </si>
  <si>
    <t>(b) MTD - Expiry of the Warrants 1996/2006</t>
  </si>
  <si>
    <t>The Company had on 30 May 2005, announced a capital repayment to be effected by way of cash distribution to the shareholders of the Company of RM0.30 for every one ordinary share of RM1.00 each held in the Company via the reduction of the share premium account balance.</t>
  </si>
  <si>
    <t xml:space="preserve">Net Assets Per Share Attributable To </t>
  </si>
  <si>
    <t>(c) (vi) That the sum so certified by the registrar together with interest thereon at the rate of 4% per annum, simple interest with effect from the date of the Writ shall be paid by Metramac to Fawziah Holdings; and</t>
  </si>
  <si>
    <t xml:space="preserve">(d) Pursuant to the Company 's announcement on 31 March 2006, Rocon Equipment Sdn Bhd, the Company’s wholly-owned subsidiary, has presented a winding-up petition against Rocon-Ortego Sdn Bhd. The petition was served on Rocon-Ortego Sdn Bhd on 31 March 2006 claiming a sum of RM2 million being part of the advances made by Rocon-Equipment Sdn Bhd to Rocon-Ortego Sdn Bhd. No interest is claimed. </t>
  </si>
  <si>
    <t>Pursuant to the Company announcement on 29 May 2006, Securities Commission has vide its letter dated 24 May 2006 stated that it will only consider the application made by ACPI for the proposed mandatory general offer ("MGO") waiver under Practice Note 2.9.1 of the Malaysian Code on Take-overs and Mergers, 1998, on behalf of MTD Equity and the Parties Acting in Concert from having to undertake a MGO for the remaining shares in ACPI that MTD Equity and the Parties Acting in Concert do not already own pursuant to the Proposed Disposal ("Proposed MGO Waiver"), upon MTD Equity and the Parties Acting in Concert fulfilling the certain conditions as announced.</t>
  </si>
  <si>
    <t>Metramac’s Notices of Motion for leave to appeal to the Federal Court against the Restraining Order and the Court of Appeal Judgment had been fixed for hearing on 22 February 2006 and were adjourned to 6 March 2006 and 7 March 2006.</t>
  </si>
  <si>
    <t>On 23 February 2006, the Court of Appeal heard the Motion for Stay and the Motion for Fortification and adjourned the same to 1 March 2006 for decision.</t>
  </si>
  <si>
    <t xml:space="preserve">Profit/(loss) before taxation </t>
  </si>
  <si>
    <t xml:space="preserve">Profit/(loss) after taxation </t>
  </si>
  <si>
    <t>Net profit/(loss) attributable to shareholders</t>
  </si>
  <si>
    <t>Provision for potential damages</t>
  </si>
  <si>
    <t>(c) Fawziah Holdings Sdn Bhd (“Fawziah Holdings”) vs. Metramac Corporation Sdn Bhd (“Metramac”)</t>
  </si>
  <si>
    <t xml:space="preserve">Earnings/(loss) per share </t>
  </si>
  <si>
    <t>In the interim, Fawziah Holdings has filed a Notice of Motion (“Motion”) praying for an order inter alia, that Metramac and/or its directors, servants and/or agents or whoever otherwise be restrained from disposing, conveying and/or dealing with the assets of Metramac in any manner that would frustrate, prejudice and/or defeat Fawziah Holdings’ claim against Metramac or alternatively, an order that Metramac set aside a sum of RM165.0 million in a joint account of Fawziah Holdings and Metramac to satisfy the judgement that may be obtained by Fawziah Holdings in the Appeals.</t>
  </si>
  <si>
    <t>Audited</t>
  </si>
  <si>
    <t>RM'000</t>
  </si>
  <si>
    <t>Fixed Assets</t>
  </si>
  <si>
    <t>Investment in Associated Companies</t>
  </si>
  <si>
    <t>Property Development Expenditure</t>
  </si>
  <si>
    <t>Goodwill On Consolidation</t>
  </si>
  <si>
    <t>Sinking Fund</t>
  </si>
  <si>
    <t>Current Assets</t>
  </si>
  <si>
    <t>Stocks</t>
  </si>
  <si>
    <t>Trade Debtors</t>
  </si>
  <si>
    <t>Other Debtors</t>
  </si>
  <si>
    <t>Project Development Expenditure</t>
  </si>
  <si>
    <t>Deposits</t>
  </si>
  <si>
    <t>Current Liabilities</t>
  </si>
  <si>
    <t>Trade Creditors</t>
  </si>
  <si>
    <t>Other Creditors</t>
  </si>
  <si>
    <t>Short Term Borrowings</t>
  </si>
  <si>
    <t>Hire Purchase and Leasing Creditors</t>
  </si>
  <si>
    <t>Provision for Taxation</t>
  </si>
  <si>
    <t>Deferred Income</t>
  </si>
  <si>
    <t>Long Term Liabilities</t>
  </si>
  <si>
    <t>Long Term Borrowings</t>
  </si>
  <si>
    <t>Subsidy Account</t>
  </si>
  <si>
    <t>Deferred Taxation</t>
  </si>
  <si>
    <t>REPRESENTING</t>
  </si>
  <si>
    <t>Share Capital</t>
  </si>
  <si>
    <t>Reserves</t>
  </si>
  <si>
    <t>Share Premium</t>
  </si>
  <si>
    <t>Exchange Translation Reserves</t>
  </si>
  <si>
    <t>Capital Reserve</t>
  </si>
  <si>
    <t>Accumulated Profits</t>
  </si>
  <si>
    <t>Shareholders' Equity</t>
  </si>
  <si>
    <t>Minority Interest</t>
  </si>
  <si>
    <t>CONDENSED UNAUDITED CONSOLIDATED INCOME STATEMENT</t>
  </si>
  <si>
    <t>INDIVIDUAL PERIOD</t>
  </si>
  <si>
    <t>CUMULATIVE PERIOD</t>
  </si>
  <si>
    <t>Current Year</t>
  </si>
  <si>
    <t>Preceding Year</t>
  </si>
  <si>
    <t>Quarter</t>
  </si>
  <si>
    <t>Corresp. Quarter</t>
  </si>
  <si>
    <t>To Date</t>
  </si>
  <si>
    <t>Revenue</t>
  </si>
  <si>
    <t>Other operating income</t>
  </si>
  <si>
    <t>Total expenses</t>
  </si>
  <si>
    <t>Profit from operations</t>
  </si>
  <si>
    <t>Finance cost</t>
  </si>
  <si>
    <t>Taxation</t>
  </si>
  <si>
    <t>Minority interest</t>
  </si>
  <si>
    <t>of the company</t>
  </si>
  <si>
    <t>(i)  Basic (based on ordinary shares-sen)</t>
  </si>
  <si>
    <t>(ii) Fully diluted (based on ordinary shares-sen)</t>
  </si>
  <si>
    <t xml:space="preserve">Share </t>
  </si>
  <si>
    <t xml:space="preserve">Capital </t>
  </si>
  <si>
    <t>Forex Translation</t>
  </si>
  <si>
    <t xml:space="preserve">Accumulated </t>
  </si>
  <si>
    <t>Total</t>
  </si>
  <si>
    <t>Capital</t>
  </si>
  <si>
    <t>Premium</t>
  </si>
  <si>
    <t>Reserve</t>
  </si>
  <si>
    <t>Profit</t>
  </si>
  <si>
    <t>Esos exercised</t>
  </si>
  <si>
    <t>Warrants Exercised</t>
  </si>
  <si>
    <t xml:space="preserve">Dividends </t>
  </si>
  <si>
    <t>* Due to the weakening of Chilean Peso from ChP501.45 : 1 USD  (Mar 2000) to ChP595.4 : 1 USD (Mar 2001)</t>
  </si>
  <si>
    <t>** Due to under-provision last year</t>
  </si>
  <si>
    <t>MTD CAPITAL BHD (256187-T)</t>
  </si>
  <si>
    <t>NOTES TO THE INTERIM FINANCIAL REPORT</t>
  </si>
  <si>
    <t>1. Basis of Preparation of The Financial Statements</t>
  </si>
  <si>
    <t>3. Seasonal or Cyclical Factors</t>
  </si>
  <si>
    <t>4. Unusual Events Affecting Financial Statements</t>
  </si>
  <si>
    <t>5. Material Changes In Estimates</t>
  </si>
  <si>
    <t>6. Issuances and Repayment of Debt and Equity Securities</t>
  </si>
  <si>
    <t>7. Dividend Paid</t>
  </si>
  <si>
    <t>8. Segmental Information (Cumulative Year-to-date)</t>
  </si>
  <si>
    <t>By Activities</t>
  </si>
  <si>
    <t>Corporate Guarantee given to Third Parties by Subsidiary</t>
  </si>
  <si>
    <t>Taxation comprises :-</t>
  </si>
  <si>
    <t xml:space="preserve">Individual </t>
  </si>
  <si>
    <t>Cumulative</t>
  </si>
  <si>
    <t>Previous</t>
  </si>
  <si>
    <t>Current Quarter</t>
  </si>
  <si>
    <t xml:space="preserve"> to Date</t>
  </si>
  <si>
    <t>Financial Year</t>
  </si>
  <si>
    <t xml:space="preserve"> - Current Malaysian Taxation</t>
  </si>
  <si>
    <t xml:space="preserve"> - Current Overseas Taxation</t>
  </si>
  <si>
    <t xml:space="preserve"> - Deferred Taxation</t>
  </si>
  <si>
    <t>Current Financial Quarter</t>
  </si>
  <si>
    <t>Financial Year Todate</t>
  </si>
  <si>
    <t>Total purchases</t>
  </si>
  <si>
    <t>Total disposals</t>
  </si>
  <si>
    <t>(i)</t>
  </si>
  <si>
    <t>At Cost</t>
  </si>
  <si>
    <t>(ii)</t>
  </si>
  <si>
    <t>At Book Value</t>
  </si>
  <si>
    <t>(iii)</t>
  </si>
  <si>
    <t xml:space="preserve">At Market Value </t>
  </si>
  <si>
    <t>2. Audit Qualification of Financial Statement</t>
  </si>
  <si>
    <t xml:space="preserve">GROUP </t>
  </si>
  <si>
    <t>RM '000</t>
  </si>
  <si>
    <t xml:space="preserve">CONDENSED UNAUDITED CONSOLIDATED BALANCE SHEET </t>
  </si>
  <si>
    <t>Engineering</t>
  </si>
  <si>
    <t>Trading</t>
  </si>
  <si>
    <t>and</t>
  </si>
  <si>
    <t>Investment</t>
  </si>
  <si>
    <t>Property</t>
  </si>
  <si>
    <t>Construction</t>
  </si>
  <si>
    <t>Holding</t>
  </si>
  <si>
    <t>Development</t>
  </si>
  <si>
    <t>Elimination</t>
  </si>
  <si>
    <t>Consolidated</t>
  </si>
  <si>
    <t>Revenue from external customers</t>
  </si>
  <si>
    <t>-</t>
  </si>
  <si>
    <t>The Board of Directors expects current year performance to improve.  The slow implementation of projects will have an impact on its engineering and construction division.  The ongoing initiatives taken by the Group to actively seeking overseas toll road projects will provide the platform for the Group to benefit from long term sustainable earnings from toll concessions and from future construction jobs.  Contribution will however be felt over the longer term.</t>
  </si>
  <si>
    <t>(i) In failing to honour its obligation under the Signage Agreement, Metramac had committed a breach to which Fawziah Holdings would have a right to claim damages for advertising rights conferred in the Signage Agreement;</t>
  </si>
  <si>
    <t>On 25 April 2006, the Company made a cash distribution of RM77,917,505 to the shareholders on the basis of RM0.30 for every RM1.00 share held prior to the Capital Repayment.</t>
  </si>
  <si>
    <t>Inter-segment revenue</t>
  </si>
  <si>
    <t>Total revenue</t>
  </si>
  <si>
    <t>Results</t>
  </si>
  <si>
    <t>Finance costs</t>
  </si>
  <si>
    <t>Amortisation of goodwill &amp; depreciation</t>
  </si>
  <si>
    <t>Segment results</t>
  </si>
  <si>
    <t>The business operations of the Group are not materially affected by seasonal or cyclical factors.</t>
  </si>
  <si>
    <t>There were no changes in estimates of amounts, reported in prior interim periods of the current financial year or changes in estimates of amounts reported in prior financial year that have a material effect in the current interim period.</t>
  </si>
  <si>
    <t>- Secured</t>
  </si>
  <si>
    <t>Condensed Unaudited Consolidated Statement of Changes in Equity</t>
  </si>
  <si>
    <r>
      <t xml:space="preserve">MTD CAPITAL BHD </t>
    </r>
    <r>
      <rPr>
        <sz val="14"/>
        <rFont val="Times New Roman"/>
        <family val="1"/>
      </rPr>
      <t>(256187-T)</t>
    </r>
  </si>
  <si>
    <t>Condensed Unaudited Consolidated Cash Flow Statement</t>
  </si>
  <si>
    <t>Net Cash Flow from Financing Activities</t>
  </si>
  <si>
    <t>Net Increase in Cash &amp; Cash Equivalents</t>
  </si>
  <si>
    <t>Cash &amp; Cash Equivalent at the beginning</t>
  </si>
  <si>
    <t>Cash &amp; Cash Equivalent at the end</t>
  </si>
  <si>
    <t>Net Cash Flow used in Investing Activities</t>
  </si>
  <si>
    <t>Net Cash Flow used in Operating Activities</t>
  </si>
  <si>
    <t>The figures have not been audited</t>
  </si>
  <si>
    <t>MAR 2003</t>
  </si>
  <si>
    <t>Expressway</t>
  </si>
  <si>
    <t>Reclass</t>
  </si>
  <si>
    <t>Actual/original</t>
  </si>
  <si>
    <t>Actual</t>
  </si>
  <si>
    <t>Services</t>
  </si>
  <si>
    <t>Amount due from  Jointly Control Entities</t>
  </si>
  <si>
    <t>Jointly Controlled Entities</t>
  </si>
  <si>
    <t>Tax Recoverable</t>
  </si>
  <si>
    <t>9. Valuation of Property, Plant and Equipment</t>
  </si>
  <si>
    <t>10. Material Events Subsequent to the end of the Interim Period</t>
  </si>
  <si>
    <t>11. Changes in the Composition of the Group</t>
  </si>
  <si>
    <t>12. Changes in Contingent Liabilities or Assets</t>
  </si>
  <si>
    <t>14. Material Changes in the Quarterly Results Compared to the Results of the Preceding Quarter.</t>
  </si>
  <si>
    <t>15. Current Year Prospects (including factors that are likely to influence the company’s prospects)</t>
  </si>
  <si>
    <t>16. Variance in Actual vs Forecasted Profit / Profit Guarantee Shortfall</t>
  </si>
  <si>
    <t>17. Taxation</t>
  </si>
  <si>
    <t>(a) Contingent liabilities of the Group as at 29 May 2006 comprises of</t>
  </si>
  <si>
    <t>19. Quoted Securities</t>
  </si>
  <si>
    <t>20. Status of Corporate Proposals Announced But Not Completed.</t>
  </si>
  <si>
    <t>21. Group Borrowings and Debt Securities</t>
  </si>
  <si>
    <t>22. Off Balance Sheet Financial Instruments</t>
  </si>
  <si>
    <t xml:space="preserve">23. Material Litigation  </t>
  </si>
  <si>
    <t>Corporate Guarantee given by the Company on behalf of the Jointly Controlled Entity/Associate</t>
  </si>
  <si>
    <t>- Unsecured</t>
  </si>
  <si>
    <t>18. Profit on sale of Unquoted Investments and /or Properties</t>
  </si>
  <si>
    <t>The interim financial statements of the group is unaudited and has been prepared in accordance with the requirements of MASB 26 Interim Financial Reporting.</t>
  </si>
  <si>
    <t>The valuation of land and building have been brought forward, without amendment from the previous annual report.</t>
  </si>
  <si>
    <t>The disclosure requirements for explanatory notes for the variance of profit after tax and minority interest and shortfall in profit guarantee are not applicable.</t>
  </si>
  <si>
    <t xml:space="preserve">Long Term    </t>
  </si>
  <si>
    <t xml:space="preserve">Short Term  </t>
  </si>
  <si>
    <t>Total Borrowings</t>
  </si>
  <si>
    <t>The Group has not entered into any contracts involving off balance sheet financial instruments as at the date of this report.</t>
  </si>
  <si>
    <t>Batu Caves, Selangor</t>
  </si>
  <si>
    <t>By Order of the Board</t>
  </si>
  <si>
    <t>Company Secretaries</t>
  </si>
  <si>
    <t>CHAN BEE KUAN (MAICSA No. 7003851)</t>
  </si>
  <si>
    <t>a) Basic</t>
  </si>
  <si>
    <t>Weighted average number of ordinary shares in issue</t>
  </si>
  <si>
    <t>b) Diluted</t>
  </si>
  <si>
    <t>Adjustment for assumed conversion of warrants</t>
  </si>
  <si>
    <t>Adjustment for assumed conversion of employee share option scheme</t>
  </si>
  <si>
    <t xml:space="preserve">Treasury </t>
  </si>
  <si>
    <t>Shares</t>
  </si>
  <si>
    <t>Treasury Shares</t>
  </si>
  <si>
    <t>Dilution of Interest</t>
  </si>
  <si>
    <t>Gain/(Loss) disposals</t>
  </si>
  <si>
    <t>TAN KON LING (MAICSA No. 7031438)</t>
  </si>
  <si>
    <t>NOTES TO THE LISTING REQUIREMENTS OF BURSA MALAYSIA SECURITIES BERHAD</t>
  </si>
  <si>
    <t>Investment Properties</t>
  </si>
  <si>
    <t>Deferred Assets</t>
  </si>
  <si>
    <t>At 1st April 2004</t>
  </si>
  <si>
    <t>24. Dividend</t>
  </si>
  <si>
    <t>25. Earnings per Share</t>
  </si>
  <si>
    <t>--------------------------------Non Distributable-----------------------------------</t>
  </si>
  <si>
    <t>--------------------------------Non Distributable----------------------------------</t>
  </si>
  <si>
    <t>Share of profits and losses from jointly controlled</t>
  </si>
  <si>
    <t xml:space="preserve">Share of profits and losses from jointly </t>
  </si>
  <si>
    <t>13. Review of Performance of the Company and its principal subsidiaries.</t>
  </si>
  <si>
    <t>entities and associates</t>
  </si>
  <si>
    <t>controlled entities and associates</t>
  </si>
  <si>
    <t>Cash and Bank Balances</t>
  </si>
  <si>
    <t>Other Investments</t>
  </si>
  <si>
    <t>Concession Assets</t>
  </si>
  <si>
    <t>Real Property Assets</t>
  </si>
  <si>
    <t>MAR 2005</t>
  </si>
  <si>
    <t>Currency translation differences</t>
  </si>
  <si>
    <t>Current Year    to date</t>
  </si>
  <si>
    <t>1. Memorial by the Respondent to be filed by 23 July 2005;</t>
  </si>
  <si>
    <t>2. Counter-Memorial by the Claimants to be filed by 23 November 2005;</t>
  </si>
  <si>
    <t>3. Reply by the Respondent to be filed by 4 January 2006;</t>
  </si>
  <si>
    <t>4. Rejoinder by MTD to be filed by 15 February 2006; and</t>
  </si>
  <si>
    <t>5. Hearing fixed on 13-14 March 2006.</t>
  </si>
  <si>
    <t>2005</t>
  </si>
  <si>
    <t xml:space="preserve">(a) On 29 June 2001, MTD Equity Sdn Bhd and MTD Chile S.A, both companies of which are wholly-owned subsidiaries of MTD (collectively the "Claimants") had initiated an arbitration request against the Republic of Chile (the  "Respondent" ) in the International Centre for Settlement of Investment Disputes ("ICSID") in Washington D.C., United States of America.  This arbitration request is initiated by the Claimants in accordance with rule 5(2) of the Institution rules of the ICSID. </t>
  </si>
  <si>
    <t>The Condensed Unaudited Consolidated Income Statements should be read in conjunction with the Annual Financial Statements for the year ended 31 March 2005</t>
  </si>
  <si>
    <t>The Condensed Unaudited Consolidated Balance Sheet should be read in conjunction with the Annual Financial Statements for the year ended 31 March 2005</t>
  </si>
  <si>
    <t>The interim financial report should be read in conjunction with the audited financial statements of the Group for the year ended 31 March 2005.</t>
  </si>
  <si>
    <t>The accounting policies, methods of computation and basis of consolidation adopted by the Group are consistent with those adopted in the financial statements for the year ended 31 March 2005.</t>
  </si>
  <si>
    <t>The audit report in respect of the financial statements for the year ended 31 March 2005 was not qualified.</t>
  </si>
  <si>
    <t>The Condensed Unaudited Consolidated Statement of Changes in Equity should be read in conjunction with the Annual Financial Statements for the year ended 31 March 2005</t>
  </si>
  <si>
    <t>The Condensed Unaudited Consolidated Cash Flow Statement should be read in conjunction with the Annual Financial Statements for the year ended 31 March 2005</t>
  </si>
  <si>
    <t>At 1st April 2005</t>
  </si>
  <si>
    <t>AXA had on 7 December 2005 filed an application in the High Court for, inter alia, an order under Order 14A and/or Order 33 Rule 2, Rules of the High Court 1980 that a preliminary question of fact and law be determined i.e. whether MTDC's claim under the CAR Policy in respect of the slope failure, caused by the failure of MTDC's design to cope with unforeseen ground conditions is excluded on a proper construction of CAR Policy; or alternatively, for an order under Section 24A(2)(b) of the Courts of Judicature Act 1964 that the determination of the issues of fact whether the slope failures was due to the faulty design and/or defective workmanship be referred to a sole arbitrator ("Application").</t>
  </si>
  <si>
    <t>The hearing of the Application is fixed on 9 August 2006 before the judge.</t>
  </si>
  <si>
    <t>(b) On 23 March 2005, MTD Construction Sdn Bhd ("MTDC"), a wholly-owned subsidiary MTD Equity Sdn Bhd, which in turn is a wholly-owned subsidiary of the Company, through its solicitors had served a Writ of Summons on AXA Affin Assurance Berhad ("AXA").  The suit involves a claim under a Contractor's All Risk Policy ("CAR Policy") underwritten by AXA and procured by MTDC in respect of a Project known as Construction and Completion of Jalan Simpang Pulai-Loijing-Gua Musang-Kuala Berang, Pakej 2 ("Project").</t>
  </si>
</sst>
</file>

<file path=xl/styles.xml><?xml version="1.0" encoding="utf-8"?>
<styleSheet xmlns="http://schemas.openxmlformats.org/spreadsheetml/2006/main">
  <numFmts count="1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RM&quot;#,##0_);\(&quot;RM&quot;#,##0\)"/>
    <numFmt numFmtId="173" formatCode="&quot;RM&quot;#,##0_);[Red]\(&quot;RM&quot;#,##0\)"/>
    <numFmt numFmtId="174" formatCode="&quot;RM&quot;#,##0.00_);\(&quot;RM&quot;#,##0.00\)"/>
    <numFmt numFmtId="175" formatCode="&quot;RM&quot;#,##0.00_);[Red]\(&quot;RM&quot;#,##0.00\)"/>
    <numFmt numFmtId="176" formatCode="_(&quot;RM&quot;* #,##0_);_(&quot;RM&quot;* \(#,##0\);_(&quot;RM&quot;* &quot;-&quot;_);_(@_)"/>
    <numFmt numFmtId="177" formatCode="_(&quot;RM&quot;* #,##0.00_);_(&quot;RM&quot;* \(#,##0.00\);_(&quot;RM&quot;* &quot;-&quot;??_);_(@_)"/>
    <numFmt numFmtId="178" formatCode="_(* #,##0.0_);_(* \(#,##0.0\);_(* &quot;-&quot;??_);_(@_)"/>
    <numFmt numFmtId="179" formatCode="_(* #,##0.0_);_(* \(#,##0.0\);_(* &quot;-&quot;?_);_(@_)"/>
    <numFmt numFmtId="180" formatCode="0.000000"/>
    <numFmt numFmtId="181" formatCode="0.00000"/>
    <numFmt numFmtId="182" formatCode="0.0000"/>
    <numFmt numFmtId="183" formatCode="0.000"/>
    <numFmt numFmtId="184" formatCode="0.0"/>
    <numFmt numFmtId="185" formatCode="_(* #,##0_);_(* \(#,##0\);_(* &quot;-&quot;??_);_(@_)"/>
    <numFmt numFmtId="186" formatCode="&quot;RM&quot;#,##0.0_);[Red]\(&quot;RM&quot;#,##0.0\)"/>
    <numFmt numFmtId="187" formatCode="[$$-C09]#,##0.00"/>
    <numFmt numFmtId="188" formatCode="[$$-C09]#,##0.0"/>
    <numFmt numFmtId="189" formatCode="[$$-C09]#,##0"/>
    <numFmt numFmtId="190" formatCode="#,##0.000_);\(#,##0.000\)"/>
    <numFmt numFmtId="191" formatCode="_(* #,##0.000_);_(* \(#,##0.000\);_(* &quot;-&quot;??_);_(@_)"/>
    <numFmt numFmtId="192" formatCode="_(* #,##0.0000_);_(* \(#,##0.0000\);_(* &quot;-&quot;??_);_(@_)"/>
    <numFmt numFmtId="193" formatCode="_(* #,##0.00000_);_(* \(#,##0.00000\);_(* &quot;-&quot;??_);_(@_)"/>
    <numFmt numFmtId="194" formatCode="_(* #,##0.000000_);_(* \(#,##0.000000\);_(* &quot;-&quot;??_);_(@_)"/>
    <numFmt numFmtId="195" formatCode="#,##0.0_);\(#,##0.0\)"/>
    <numFmt numFmtId="196" formatCode="0.00_);\(0.00\)"/>
    <numFmt numFmtId="197" formatCode="0.0_);\(0.0\)"/>
    <numFmt numFmtId="198" formatCode="0.0%"/>
    <numFmt numFmtId="199" formatCode="&quot;RM&quot;#,##0.000_);[Red]\(&quot;RM&quot;#,##0.000\)"/>
    <numFmt numFmtId="200" formatCode="&quot;RM&quot;#,##0.0000_);[Red]\(&quot;RM&quot;#,##0.0000\)"/>
    <numFmt numFmtId="201" formatCode="&quot;RM&quot;#,##0.00000_);[Red]\(&quot;RM&quot;#,##0.00000\)"/>
    <numFmt numFmtId="202" formatCode="&quot;RM&quot;#,##0.000000_);[Red]\(&quot;RM&quot;#,##0.000000\)"/>
    <numFmt numFmtId="203" formatCode="&quot;RM&quot;#,##0.0000000_);[Red]\(&quot;RM&quot;#,##0.0000000\)"/>
    <numFmt numFmtId="204" formatCode="0.000%"/>
    <numFmt numFmtId="205" formatCode="#,##0.0_);[Red]\(#,##0.0\)"/>
    <numFmt numFmtId="206" formatCode="0_);\(0\)"/>
    <numFmt numFmtId="207" formatCode="#,##0.0"/>
    <numFmt numFmtId="208" formatCode="&quot;RM&quot;#,##0.0;[Red]\-&quot;RM&quot;#,##0.0"/>
    <numFmt numFmtId="209" formatCode="&quot;RM&quot;#,##0.0;\-&quot;RM&quot;#,##0.0"/>
    <numFmt numFmtId="210" formatCode="#,##0.000"/>
    <numFmt numFmtId="211" formatCode="0.0_);[Red]\(0.0\)"/>
    <numFmt numFmtId="212" formatCode="_(* #,##0.000_);_(* \(#,##0.000\);_(* &quot;-&quot;???_);_(@_)"/>
    <numFmt numFmtId="213" formatCode="_(* #,##0.0000_);_(* \(#,##0.0000\);_(* &quot;-&quot;????_);_(@_)"/>
    <numFmt numFmtId="214" formatCode="_(* #,##0.000_);_(* \(#,##0.000\);_(* &quot;-&quot;????_);_(@_)"/>
    <numFmt numFmtId="215" formatCode="_(* #,##0.00_);_(* \(#,##0.00\);_(* &quot;-&quot;????_);_(@_)"/>
    <numFmt numFmtId="216" formatCode="_(* #,##0.0_);_(* \(#,##0.0\);_(* &quot;-&quot;????_);_(@_)"/>
    <numFmt numFmtId="217" formatCode="_(* #,##0_);_(* \(#,##0\);_(* &quot;-&quot;????_);_(@_)"/>
    <numFmt numFmtId="218" formatCode="_(* #,##0.00_);_(* \(#,##0.00\);_(* &quot;-&quot;???_);_(@_)"/>
    <numFmt numFmtId="219" formatCode="_(* #,##0.0_);_(* \(#,##0.0\);_(* &quot;-&quot;???_);_(@_)"/>
    <numFmt numFmtId="220" formatCode="#,##0.000_);[Red]\(#,##0.000\)"/>
    <numFmt numFmtId="221" formatCode="_(* #,##0_);_(* \(#,##0\);_(* &quot;-&quot;???_);_(@_)"/>
    <numFmt numFmtId="222" formatCode="_(* #,##0.00000_);_(* \(#,##0.00000\);_(* &quot;-&quot;?????_);_(@_)"/>
    <numFmt numFmtId="223" formatCode="#,##0.0000_);[Red]\(#,##0.0000\)"/>
    <numFmt numFmtId="224" formatCode="_(* #,##0.000000_);_(* \(#,##0.000000\);_(* &quot;-&quot;??????_);_(@_)"/>
    <numFmt numFmtId="225" formatCode="#,##0.0000"/>
    <numFmt numFmtId="226" formatCode="hh:mm:ss\ AM/PM"/>
    <numFmt numFmtId="227" formatCode="#,##0.0000_);\(#,##0.0000\)"/>
    <numFmt numFmtId="228" formatCode="hh:mm:ss\ AM/PM_)"/>
    <numFmt numFmtId="229" formatCode="dd\-mmm\-yy_)"/>
    <numFmt numFmtId="230" formatCode="0_)"/>
    <numFmt numFmtId="231" formatCode="mm/dd/yy_)"/>
    <numFmt numFmtId="232" formatCode="hh:mm_)"/>
    <numFmt numFmtId="233" formatCode="#,##0.00000_);\(#,##0.00000\)"/>
    <numFmt numFmtId="234" formatCode="mm/dd/yy"/>
    <numFmt numFmtId="235" formatCode="m/d/yy\ h:mm\ AM/PM"/>
    <numFmt numFmtId="236" formatCode="&quot;RM&quot;#,##0.000_);\(&quot;RM&quot;#,##0.000\)"/>
    <numFmt numFmtId="237" formatCode="&quot;RM&quot;#,##0.0000_);\(&quot;RM&quot;#,##0.0000\)"/>
    <numFmt numFmtId="238" formatCode="_(* #,##0.0000_);_(* \(#,##0.0000\);_(* &quot;-&quot;?????_);_(@_)"/>
    <numFmt numFmtId="239" formatCode="_(* #,##0.000_);_(* \(#,##0.000\);_(* &quot;-&quot;?????_);_(@_)"/>
    <numFmt numFmtId="240" formatCode="_(* #,##0.00_);_(* \(#,##0.00\);_(* &quot;-&quot;?????_);_(@_)"/>
    <numFmt numFmtId="241" formatCode="_(* #,##0.0_);_(* \(#,##0.0\);_(* &quot;-&quot;?????_);_(@_)"/>
    <numFmt numFmtId="242" formatCode="0.00000000000000"/>
    <numFmt numFmtId="243" formatCode="0.0000000000000"/>
    <numFmt numFmtId="244" formatCode="0.000000000000"/>
    <numFmt numFmtId="245" formatCode="0.00000000000"/>
    <numFmt numFmtId="246" formatCode="0.0000000000"/>
    <numFmt numFmtId="247" formatCode="0.000000000"/>
    <numFmt numFmtId="248" formatCode="0.00000000"/>
    <numFmt numFmtId="249" formatCode="0.0000000"/>
    <numFmt numFmtId="250" formatCode="0.0000%"/>
    <numFmt numFmtId="251" formatCode="0.00000%"/>
    <numFmt numFmtId="252" formatCode="_-* #,##0.0_-;\-* #,##0.0_-;_-* &quot;-&quot;?_-;_-@_-"/>
    <numFmt numFmtId="253" formatCode="hh:mm\ AM/PM"/>
    <numFmt numFmtId="254" formatCode="0.000%;[Red]\-0.000%"/>
    <numFmt numFmtId="255" formatCode="0.00000%;[Red]\-0.00000%"/>
    <numFmt numFmtId="256" formatCode="#,##0.00000;[Red]\-#,##0.00000"/>
    <numFmt numFmtId="257" formatCode="#,##0.000;[Red]\-#,##0.000"/>
    <numFmt numFmtId="258" formatCode="0.00%;[Red]\-0.00%"/>
    <numFmt numFmtId="259" formatCode="0.0000%;[Red]\-0.0000%"/>
    <numFmt numFmtId="260" formatCode="hh:mm\ AM/PM_)"/>
    <numFmt numFmtId="261" formatCode="mmmm\ d\,\ yyyy"/>
    <numFmt numFmtId="262" formatCode="d/mmm"/>
    <numFmt numFmtId="263" formatCode="&quot;RM&quot;#,##0;[Red]&quot;RM&quot;#,##0"/>
    <numFmt numFmtId="264" formatCode="#,##0.000000_);\(#,##0.000000\)"/>
    <numFmt numFmtId="265" formatCode="#,##0.0000000_);\(#,##0.0000000\)"/>
    <numFmt numFmtId="266" formatCode="#,##0.00000000_);\(#,##0.00000000\)"/>
    <numFmt numFmtId="267" formatCode="#,##0.000000000_);\(#,##0.000000000\)"/>
    <numFmt numFmtId="268" formatCode="#,##0.0000000000_);\(#,##0.0000000000\)"/>
    <numFmt numFmtId="269" formatCode="_(* #,##0.0000000_);_(* \(#,##0.0000000\);_(* &quot;-&quot;??_);_(@_)"/>
    <numFmt numFmtId="270" formatCode="0.000000%"/>
    <numFmt numFmtId="271" formatCode="0.0000000%"/>
    <numFmt numFmtId="272" formatCode="#,##0.00000"/>
    <numFmt numFmtId="273" formatCode="#,##0.000000"/>
    <numFmt numFmtId="274" formatCode="d/mmm/yy"/>
    <numFmt numFmtId="275" formatCode="#,##0;[Red]#,##0"/>
  </numFmts>
  <fonts count="16">
    <font>
      <sz val="10"/>
      <name val="Arial"/>
      <family val="0"/>
    </font>
    <font>
      <sz val="12"/>
      <name val="Arial"/>
      <family val="0"/>
    </font>
    <font>
      <b/>
      <sz val="10"/>
      <name val="Times New Roman"/>
      <family val="1"/>
    </font>
    <font>
      <b/>
      <sz val="10"/>
      <name val="Arial"/>
      <family val="0"/>
    </font>
    <font>
      <sz val="12"/>
      <name val="Times New Roman"/>
      <family val="0"/>
    </font>
    <font>
      <b/>
      <sz val="18"/>
      <name val="Times New Roman"/>
      <family val="1"/>
    </font>
    <font>
      <sz val="10"/>
      <name val="Times New Roman"/>
      <family val="1"/>
    </font>
    <font>
      <b/>
      <sz val="14"/>
      <name val="Times New Roman"/>
      <family val="1"/>
    </font>
    <font>
      <sz val="10"/>
      <color indexed="8"/>
      <name val="Times New Roman"/>
      <family val="0"/>
    </font>
    <font>
      <b/>
      <sz val="12"/>
      <name val="Arial"/>
      <family val="0"/>
    </font>
    <font>
      <b/>
      <sz val="12"/>
      <name val="Times New Roman"/>
      <family val="1"/>
    </font>
    <font>
      <b/>
      <u val="single"/>
      <sz val="14"/>
      <name val="Times New Roman"/>
      <family val="1"/>
    </font>
    <font>
      <b/>
      <sz val="11"/>
      <name val="Times New Roman"/>
      <family val="1"/>
    </font>
    <font>
      <b/>
      <u val="single"/>
      <sz val="10"/>
      <name val="Times New Roman"/>
      <family val="1"/>
    </font>
    <font>
      <u val="single"/>
      <sz val="10"/>
      <name val="Times New Roman"/>
      <family val="1"/>
    </font>
    <font>
      <sz val="14"/>
      <name val="Times New Roman"/>
      <family val="1"/>
    </font>
  </fonts>
  <fills count="2">
    <fill>
      <patternFill/>
    </fill>
    <fill>
      <patternFill patternType="gray125"/>
    </fill>
  </fills>
  <borders count="14">
    <border>
      <left/>
      <right/>
      <top/>
      <bottom/>
      <diagonal/>
    </border>
    <border>
      <left>
        <color indexed="63"/>
      </left>
      <right>
        <color indexed="63"/>
      </right>
      <top>
        <color indexed="63"/>
      </top>
      <bottom style="medium"/>
    </border>
    <border>
      <left>
        <color indexed="63"/>
      </left>
      <right>
        <color indexed="63"/>
      </right>
      <top style="thin"/>
      <bottom style="medium"/>
    </border>
    <border>
      <left>
        <color indexed="63"/>
      </left>
      <right>
        <color indexed="63"/>
      </right>
      <top style="thin"/>
      <bottom style="double"/>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
      <left>
        <color indexed="63"/>
      </left>
      <right>
        <color indexed="63"/>
      </right>
      <top>
        <color indexed="63"/>
      </top>
      <bottom style="double"/>
    </border>
    <border>
      <left style="thin"/>
      <right>
        <color indexed="63"/>
      </right>
      <top>
        <color indexed="63"/>
      </top>
      <bottom>
        <color indexed="63"/>
      </bottom>
    </border>
    <border>
      <left style="thin"/>
      <right>
        <color indexed="63"/>
      </right>
      <top style="thin"/>
      <bottom style="double"/>
    </border>
    <border>
      <left>
        <color indexed="63"/>
      </left>
      <right>
        <color indexed="63"/>
      </right>
      <top style="thin">
        <color indexed="8"/>
      </top>
      <bottom>
        <color indexed="63"/>
      </bottom>
    </border>
    <border>
      <left>
        <color indexed="63"/>
      </left>
      <right>
        <color indexed="63"/>
      </right>
      <top style="medium">
        <color indexed="8"/>
      </top>
      <bottom>
        <color indexed="63"/>
      </bottom>
    </border>
    <border>
      <left>
        <color indexed="63"/>
      </left>
      <right>
        <color indexed="63"/>
      </right>
      <top style="thin"/>
      <bottom style="thin"/>
    </border>
  </borders>
  <cellStyleXfs count="5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2" fontId="0" fillId="0" borderId="0" applyFont="0" applyFill="0" applyBorder="0" applyAlignment="0" applyProtection="0"/>
    <xf numFmtId="176" fontId="0" fillId="0" borderId="0" applyFont="0" applyFill="0" applyBorder="0" applyAlignment="0" applyProtection="0"/>
    <xf numFmtId="176" fontId="0" fillId="0" borderId="0" applyFont="0" applyFill="0" applyBorder="0" applyAlignment="0" applyProtection="0"/>
    <xf numFmtId="176" fontId="0" fillId="0" borderId="0" applyFont="0" applyFill="0" applyBorder="0" applyAlignment="0" applyProtection="0"/>
    <xf numFmtId="176" fontId="0" fillId="0" borderId="0" applyFont="0" applyFill="0" applyBorder="0" applyAlignment="0" applyProtection="0"/>
    <xf numFmtId="42" fontId="0" fillId="0" borderId="0" applyFont="0" applyFill="0" applyBorder="0" applyAlignment="0" applyProtection="0"/>
    <xf numFmtId="42" fontId="0" fillId="0" borderId="0" applyFont="0" applyFill="0" applyBorder="0" applyAlignment="0" applyProtection="0"/>
    <xf numFmtId="176"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177" fontId="0" fillId="0" borderId="0" applyFont="0" applyFill="0" applyBorder="0" applyAlignment="0" applyProtection="0"/>
    <xf numFmtId="44" fontId="0"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3" fontId="4"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9" fontId="0" fillId="0" borderId="0" applyFont="0" applyFill="0" applyBorder="0" applyAlignment="0" applyProtection="0"/>
  </cellStyleXfs>
  <cellXfs count="174">
    <xf numFmtId="0" fontId="0" fillId="0" borderId="0" xfId="0" applyAlignment="1">
      <alignment/>
    </xf>
    <xf numFmtId="0" fontId="2" fillId="0" borderId="0" xfId="0" applyFont="1" applyAlignment="1">
      <alignment/>
    </xf>
    <xf numFmtId="0" fontId="2" fillId="0" borderId="0" xfId="0" applyFont="1" applyAlignment="1">
      <alignment horizontal="center"/>
    </xf>
    <xf numFmtId="15" fontId="2" fillId="0" borderId="0" xfId="0" applyNumberFormat="1" applyFont="1" applyAlignment="1" quotePrefix="1">
      <alignment horizontal="center"/>
    </xf>
    <xf numFmtId="15" fontId="2" fillId="0" borderId="0" xfId="0" applyNumberFormat="1" applyFont="1" applyAlignment="1">
      <alignment horizontal="center"/>
    </xf>
    <xf numFmtId="37" fontId="2" fillId="0" borderId="0" xfId="0" applyNumberFormat="1" applyFont="1" applyAlignment="1">
      <alignment/>
    </xf>
    <xf numFmtId="185" fontId="2" fillId="0" borderId="0" xfId="15" applyNumberFormat="1" applyFont="1" applyAlignment="1">
      <alignment/>
    </xf>
    <xf numFmtId="185" fontId="2" fillId="0" borderId="1" xfId="15" applyNumberFormat="1" applyFont="1" applyBorder="1" applyAlignment="1">
      <alignment/>
    </xf>
    <xf numFmtId="0" fontId="2" fillId="0" borderId="1" xfId="0" applyFont="1" applyBorder="1" applyAlignment="1">
      <alignment/>
    </xf>
    <xf numFmtId="37" fontId="2" fillId="0" borderId="0" xfId="0" applyNumberFormat="1" applyFont="1" applyAlignment="1">
      <alignment horizontal="left" indent="2"/>
    </xf>
    <xf numFmtId="185" fontId="2" fillId="0" borderId="0" xfId="15" applyNumberFormat="1" applyFont="1" applyFill="1" applyAlignment="1">
      <alignment/>
    </xf>
    <xf numFmtId="0" fontId="2" fillId="0" borderId="0" xfId="0" applyFont="1" applyAlignment="1">
      <alignment horizontal="left" indent="2"/>
    </xf>
    <xf numFmtId="185" fontId="2" fillId="0" borderId="2" xfId="15" applyNumberFormat="1" applyFont="1" applyFill="1" applyBorder="1" applyAlignment="1">
      <alignment/>
    </xf>
    <xf numFmtId="37" fontId="2" fillId="0" borderId="2" xfId="0" applyNumberFormat="1" applyFont="1" applyFill="1" applyBorder="1" applyAlignment="1">
      <alignment/>
    </xf>
    <xf numFmtId="37" fontId="2" fillId="0" borderId="0" xfId="0" applyNumberFormat="1" applyFont="1" applyFill="1" applyAlignment="1">
      <alignment/>
    </xf>
    <xf numFmtId="185" fontId="2" fillId="0" borderId="3" xfId="15" applyNumberFormat="1" applyFont="1" applyFill="1" applyBorder="1" applyAlignment="1">
      <alignment/>
    </xf>
    <xf numFmtId="185" fontId="2" fillId="0" borderId="0" xfId="15" applyNumberFormat="1" applyFont="1" applyAlignment="1">
      <alignment horizontal="center"/>
    </xf>
    <xf numFmtId="37" fontId="2" fillId="0" borderId="0" xfId="0" applyNumberFormat="1" applyFont="1" applyAlignment="1">
      <alignment horizontal="left" indent="3"/>
    </xf>
    <xf numFmtId="185" fontId="2" fillId="0" borderId="4" xfId="15" applyNumberFormat="1" applyFont="1" applyFill="1" applyBorder="1" applyAlignment="1">
      <alignment/>
    </xf>
    <xf numFmtId="37" fontId="2" fillId="0" borderId="4" xfId="0" applyNumberFormat="1" applyFont="1" applyFill="1" applyBorder="1" applyAlignment="1">
      <alignment/>
    </xf>
    <xf numFmtId="185" fontId="2" fillId="0" borderId="5" xfId="15" applyNumberFormat="1" applyFont="1" applyFill="1" applyBorder="1" applyAlignment="1">
      <alignment/>
    </xf>
    <xf numFmtId="37" fontId="2" fillId="0" borderId="5" xfId="0" applyNumberFormat="1" applyFont="1" applyFill="1" applyBorder="1" applyAlignment="1">
      <alignment/>
    </xf>
    <xf numFmtId="185" fontId="2" fillId="0" borderId="6" xfId="15" applyNumberFormat="1" applyFont="1" applyFill="1" applyBorder="1" applyAlignment="1">
      <alignment/>
    </xf>
    <xf numFmtId="37" fontId="2" fillId="0" borderId="6" xfId="0" applyNumberFormat="1" applyFont="1" applyFill="1" applyBorder="1" applyAlignment="1">
      <alignment/>
    </xf>
    <xf numFmtId="185" fontId="2" fillId="0" borderId="7" xfId="15" applyNumberFormat="1" applyFont="1" applyFill="1" applyBorder="1" applyAlignment="1">
      <alignment/>
    </xf>
    <xf numFmtId="37" fontId="2" fillId="0" borderId="7" xfId="0" applyNumberFormat="1" applyFont="1" applyFill="1" applyBorder="1" applyAlignment="1">
      <alignment/>
    </xf>
    <xf numFmtId="237" fontId="2" fillId="0" borderId="0" xfId="0" applyNumberFormat="1" applyFont="1" applyAlignment="1">
      <alignment/>
    </xf>
    <xf numFmtId="0" fontId="6" fillId="0" borderId="0" xfId="39" applyFont="1">
      <alignment/>
      <protection/>
    </xf>
    <xf numFmtId="0" fontId="1" fillId="0" borderId="0" xfId="39">
      <alignment/>
      <protection/>
    </xf>
    <xf numFmtId="0" fontId="4" fillId="0" borderId="0" xfId="39" applyFont="1">
      <alignment/>
      <protection/>
    </xf>
    <xf numFmtId="0" fontId="7" fillId="0" borderId="0" xfId="39" applyFont="1">
      <alignment/>
      <protection/>
    </xf>
    <xf numFmtId="0" fontId="6" fillId="0" borderId="0" xfId="39" applyFont="1" applyAlignment="1">
      <alignment horizontal="center"/>
      <protection/>
    </xf>
    <xf numFmtId="0" fontId="6" fillId="0" borderId="0" xfId="39" applyFont="1" applyFill="1" applyAlignment="1">
      <alignment horizontal="center"/>
      <protection/>
    </xf>
    <xf numFmtId="0" fontId="6" fillId="0" borderId="0" xfId="39" applyFont="1" applyFill="1">
      <alignment/>
      <protection/>
    </xf>
    <xf numFmtId="15" fontId="2" fillId="0" borderId="0" xfId="39" applyNumberFormat="1" applyFont="1" applyFill="1" applyAlignment="1">
      <alignment horizontal="center"/>
      <protection/>
    </xf>
    <xf numFmtId="15" fontId="6" fillId="0" borderId="0" xfId="39" applyNumberFormat="1" applyFont="1" applyFill="1" applyAlignment="1">
      <alignment horizontal="center"/>
      <protection/>
    </xf>
    <xf numFmtId="185" fontId="6" fillId="0" borderId="0" xfId="15" applyNumberFormat="1" applyFont="1" applyAlignment="1">
      <alignment/>
    </xf>
    <xf numFmtId="185" fontId="6" fillId="0" borderId="0" xfId="15" applyNumberFormat="1" applyFont="1" applyFill="1" applyAlignment="1">
      <alignment/>
    </xf>
    <xf numFmtId="185" fontId="6" fillId="0" borderId="0" xfId="15" applyNumberFormat="1" applyFont="1" applyAlignment="1">
      <alignment horizontal="center"/>
    </xf>
    <xf numFmtId="185" fontId="6" fillId="0" borderId="0" xfId="39" applyNumberFormat="1" applyFont="1" applyFill="1">
      <alignment/>
      <protection/>
    </xf>
    <xf numFmtId="185" fontId="6" fillId="0" borderId="0" xfId="39" applyNumberFormat="1" applyFont="1">
      <alignment/>
      <protection/>
    </xf>
    <xf numFmtId="185" fontId="6" fillId="0" borderId="7" xfId="39" applyNumberFormat="1" applyFont="1" applyFill="1" applyBorder="1">
      <alignment/>
      <protection/>
    </xf>
    <xf numFmtId="185" fontId="6" fillId="0" borderId="0" xfId="39" applyNumberFormat="1" applyFont="1" applyFill="1" applyBorder="1">
      <alignment/>
      <protection/>
    </xf>
    <xf numFmtId="185" fontId="6" fillId="0" borderId="7" xfId="15" applyNumberFormat="1" applyFont="1" applyBorder="1" applyAlignment="1">
      <alignment/>
    </xf>
    <xf numFmtId="185" fontId="6" fillId="0" borderId="8" xfId="39" applyNumberFormat="1" applyFont="1" applyFill="1" applyBorder="1">
      <alignment/>
      <protection/>
    </xf>
    <xf numFmtId="15" fontId="6" fillId="0" borderId="0" xfId="39" applyNumberFormat="1" applyFont="1" applyAlignment="1">
      <alignment horizontal="center"/>
      <protection/>
    </xf>
    <xf numFmtId="43" fontId="6" fillId="0" borderId="0" xfId="15" applyNumberFormat="1" applyFont="1" applyAlignment="1">
      <alignment horizontal="right"/>
    </xf>
    <xf numFmtId="185" fontId="6" fillId="0" borderId="0" xfId="39" applyNumberFormat="1" applyFont="1" applyAlignment="1">
      <alignment horizontal="right"/>
      <protection/>
    </xf>
    <xf numFmtId="15" fontId="2" fillId="0" borderId="0" xfId="39" applyNumberFormat="1" applyFont="1" applyAlignment="1">
      <alignment horizontal="center"/>
      <protection/>
    </xf>
    <xf numFmtId="0" fontId="4" fillId="0" borderId="0" xfId="0" applyFont="1" applyAlignment="1">
      <alignment/>
    </xf>
    <xf numFmtId="0" fontId="2" fillId="0" borderId="0" xfId="0" applyFont="1" applyAlignment="1">
      <alignment/>
    </xf>
    <xf numFmtId="0" fontId="6" fillId="0" borderId="0" xfId="0" applyFont="1" applyAlignment="1">
      <alignment/>
    </xf>
    <xf numFmtId="0" fontId="0" fillId="0" borderId="0" xfId="0" applyFont="1" applyAlignment="1">
      <alignment/>
    </xf>
    <xf numFmtId="0" fontId="6" fillId="0" borderId="0" xfId="0" applyFont="1" applyAlignment="1" quotePrefix="1">
      <alignment/>
    </xf>
    <xf numFmtId="0" fontId="2" fillId="0" borderId="0" xfId="0" applyFont="1" applyAlignment="1" quotePrefix="1">
      <alignment/>
    </xf>
    <xf numFmtId="0" fontId="2" fillId="0" borderId="9" xfId="0" applyFont="1" applyBorder="1" applyAlignment="1">
      <alignment horizontal="center"/>
    </xf>
    <xf numFmtId="185" fontId="6" fillId="0" borderId="0" xfId="15" applyNumberFormat="1" applyFont="1" applyAlignment="1">
      <alignment/>
    </xf>
    <xf numFmtId="185" fontId="6" fillId="0" borderId="9" xfId="15" applyNumberFormat="1" applyFont="1" applyBorder="1" applyAlignment="1">
      <alignment/>
    </xf>
    <xf numFmtId="185" fontId="6" fillId="0" borderId="3" xfId="15" applyNumberFormat="1" applyFont="1" applyBorder="1" applyAlignment="1">
      <alignment/>
    </xf>
    <xf numFmtId="185" fontId="6" fillId="0" borderId="10" xfId="15" applyNumberFormat="1" applyFont="1" applyBorder="1" applyAlignment="1">
      <alignment/>
    </xf>
    <xf numFmtId="185" fontId="6" fillId="0" borderId="0" xfId="15" applyNumberFormat="1" applyFont="1" applyBorder="1" applyAlignment="1">
      <alignment/>
    </xf>
    <xf numFmtId="0" fontId="3" fillId="0" borderId="0" xfId="0" applyFont="1" applyAlignment="1">
      <alignment/>
    </xf>
    <xf numFmtId="185" fontId="6" fillId="0" borderId="0" xfId="0" applyNumberFormat="1" applyFont="1" applyAlignment="1">
      <alignment/>
    </xf>
    <xf numFmtId="0" fontId="6" fillId="0" borderId="0" xfId="41" applyNumberFormat="1" applyFont="1" applyAlignment="1">
      <alignment/>
      <protection/>
    </xf>
    <xf numFmtId="3" fontId="6" fillId="0" borderId="0" xfId="41" applyNumberFormat="1" applyFont="1" applyAlignment="1">
      <alignment/>
      <protection/>
    </xf>
    <xf numFmtId="185" fontId="6" fillId="0" borderId="0" xfId="15" applyNumberFormat="1" applyFont="1" applyAlignment="1">
      <alignment/>
    </xf>
    <xf numFmtId="185" fontId="6" fillId="0" borderId="11" xfId="15" applyNumberFormat="1" applyFont="1" applyAlignment="1">
      <alignment/>
    </xf>
    <xf numFmtId="3" fontId="6" fillId="0" borderId="11" xfId="41" applyNumberFormat="1" applyFont="1" applyAlignment="1">
      <alignment/>
      <protection/>
    </xf>
    <xf numFmtId="0" fontId="6" fillId="0" borderId="0" xfId="41" applyNumberFormat="1" applyFont="1" applyBorder="1" applyAlignment="1">
      <alignment/>
      <protection/>
    </xf>
    <xf numFmtId="0" fontId="11" fillId="0" borderId="0" xfId="47" applyFont="1" applyFill="1">
      <alignment/>
      <protection/>
    </xf>
    <xf numFmtId="0" fontId="0" fillId="0" borderId="0" xfId="47" applyFill="1">
      <alignment/>
      <protection/>
    </xf>
    <xf numFmtId="0" fontId="12" fillId="0" borderId="0" xfId="47" applyFont="1" applyFill="1">
      <alignment/>
      <protection/>
    </xf>
    <xf numFmtId="0" fontId="13" fillId="0" borderId="0" xfId="47" applyFont="1" applyFill="1">
      <alignment/>
      <protection/>
    </xf>
    <xf numFmtId="0" fontId="6" fillId="0" borderId="0" xfId="47" applyFont="1" applyFill="1">
      <alignment/>
      <protection/>
    </xf>
    <xf numFmtId="0" fontId="2" fillId="0" borderId="0" xfId="47" applyFont="1" applyFill="1">
      <alignment/>
      <protection/>
    </xf>
    <xf numFmtId="0" fontId="6" fillId="0" borderId="0" xfId="47" applyFont="1" applyFill="1" applyAlignment="1">
      <alignment wrapText="1"/>
      <protection/>
    </xf>
    <xf numFmtId="0" fontId="6" fillId="0" borderId="0" xfId="47" applyFont="1" applyFill="1" applyAlignment="1">
      <alignment horizontal="center"/>
      <protection/>
    </xf>
    <xf numFmtId="185" fontId="6" fillId="0" borderId="0" xfId="15" applyNumberFormat="1" applyFont="1" applyFill="1" applyBorder="1" applyAlignment="1">
      <alignment/>
    </xf>
    <xf numFmtId="185" fontId="6" fillId="0" borderId="3" xfId="15" applyNumberFormat="1" applyFont="1" applyFill="1" applyBorder="1" applyAlignment="1">
      <alignment/>
    </xf>
    <xf numFmtId="0" fontId="6" fillId="0" borderId="0" xfId="47" applyFont="1" applyFill="1" applyAlignment="1">
      <alignment horizontal="centerContinuous"/>
      <protection/>
    </xf>
    <xf numFmtId="0" fontId="13" fillId="0" borderId="0" xfId="47" applyFont="1" applyFill="1" applyAlignment="1">
      <alignment horizontal="center"/>
      <protection/>
    </xf>
    <xf numFmtId="0" fontId="6" fillId="0" borderId="0" xfId="47" applyFont="1" applyFill="1" applyAlignment="1">
      <alignment horizontal="right"/>
      <protection/>
    </xf>
    <xf numFmtId="3" fontId="6" fillId="0" borderId="0" xfId="47" applyNumberFormat="1" applyFont="1" applyFill="1">
      <alignment/>
      <protection/>
    </xf>
    <xf numFmtId="3" fontId="6" fillId="0" borderId="3" xfId="47" applyNumberFormat="1" applyFont="1" applyFill="1" applyBorder="1">
      <alignment/>
      <protection/>
    </xf>
    <xf numFmtId="185" fontId="6" fillId="0" borderId="0" xfId="15" applyNumberFormat="1" applyFont="1" applyFill="1" applyAlignment="1">
      <alignment wrapText="1"/>
    </xf>
    <xf numFmtId="185" fontId="6" fillId="0" borderId="3" xfId="15" applyNumberFormat="1" applyFont="1" applyFill="1" applyBorder="1" applyAlignment="1">
      <alignment wrapText="1"/>
    </xf>
    <xf numFmtId="0" fontId="6" fillId="0" borderId="0" xfId="0" applyFont="1" applyFill="1" applyBorder="1" applyAlignment="1">
      <alignment wrapText="1"/>
    </xf>
    <xf numFmtId="0" fontId="0" fillId="0" borderId="0" xfId="0" applyFill="1" applyBorder="1" applyAlignment="1">
      <alignment/>
    </xf>
    <xf numFmtId="0" fontId="2" fillId="0" borderId="9" xfId="0" applyFont="1" applyFill="1" applyBorder="1" applyAlignment="1">
      <alignment horizontal="center"/>
    </xf>
    <xf numFmtId="0" fontId="6" fillId="0" borderId="0" xfId="47" applyFont="1" applyFill="1" applyAlignment="1">
      <alignment/>
      <protection/>
    </xf>
    <xf numFmtId="185" fontId="6" fillId="0" borderId="0" xfId="15" applyNumberFormat="1" applyFont="1" applyFill="1" applyAlignment="1">
      <alignment horizontal="center"/>
    </xf>
    <xf numFmtId="3" fontId="6" fillId="0" borderId="0" xfId="0" applyNumberFormat="1" applyFont="1" applyFill="1" applyAlignment="1">
      <alignment/>
    </xf>
    <xf numFmtId="185" fontId="6" fillId="0" borderId="0" xfId="15" applyNumberFormat="1" applyFont="1" applyFill="1" applyAlignment="1">
      <alignment/>
    </xf>
    <xf numFmtId="185" fontId="2" fillId="0" borderId="0" xfId="0" applyNumberFormat="1" applyFont="1" applyAlignment="1">
      <alignment/>
    </xf>
    <xf numFmtId="0" fontId="6" fillId="0" borderId="0" xfId="47" applyFont="1" applyFill="1" applyAlignment="1">
      <alignment horizontal="justify" vertical="top" wrapText="1"/>
      <protection/>
    </xf>
    <xf numFmtId="0" fontId="6" fillId="0" borderId="0" xfId="47" applyFont="1" applyFill="1" quotePrefix="1">
      <alignment/>
      <protection/>
    </xf>
    <xf numFmtId="0" fontId="10" fillId="0" borderId="0" xfId="0" applyFont="1" applyAlignment="1">
      <alignment/>
    </xf>
    <xf numFmtId="0" fontId="4" fillId="0" borderId="0" xfId="0" applyFont="1" applyAlignment="1">
      <alignment/>
    </xf>
    <xf numFmtId="0" fontId="5" fillId="0" borderId="1" xfId="0" applyFont="1" applyBorder="1" applyAlignment="1">
      <alignment/>
    </xf>
    <xf numFmtId="0" fontId="4" fillId="0" borderId="1" xfId="0" applyFont="1" applyBorder="1" applyAlignment="1">
      <alignment/>
    </xf>
    <xf numFmtId="0" fontId="7" fillId="0" borderId="0" xfId="0" applyFont="1" applyAlignment="1">
      <alignment/>
    </xf>
    <xf numFmtId="0" fontId="7" fillId="0" borderId="0" xfId="41" applyNumberFormat="1" applyFont="1" applyBorder="1" applyAlignment="1">
      <alignment/>
      <protection/>
    </xf>
    <xf numFmtId="0" fontId="15" fillId="0" borderId="0" xfId="0" applyFont="1" applyAlignment="1">
      <alignment/>
    </xf>
    <xf numFmtId="185" fontId="6" fillId="0" borderId="8" xfId="15" applyNumberFormat="1" applyFont="1" applyBorder="1" applyAlignment="1">
      <alignment/>
    </xf>
    <xf numFmtId="0" fontId="0" fillId="0" borderId="0" xfId="0" applyBorder="1" applyAlignment="1">
      <alignment/>
    </xf>
    <xf numFmtId="0" fontId="5" fillId="0" borderId="1" xfId="39" applyFont="1" applyBorder="1">
      <alignment/>
      <protection/>
    </xf>
    <xf numFmtId="0" fontId="6" fillId="0" borderId="1" xfId="39" applyFont="1" applyBorder="1">
      <alignment/>
      <protection/>
    </xf>
    <xf numFmtId="0" fontId="1" fillId="0" borderId="1" xfId="39" applyBorder="1">
      <alignment/>
      <protection/>
    </xf>
    <xf numFmtId="185" fontId="2" fillId="0" borderId="4" xfId="15" applyNumberFormat="1" applyFont="1" applyBorder="1" applyAlignment="1">
      <alignment/>
    </xf>
    <xf numFmtId="185" fontId="2" fillId="0" borderId="5" xfId="15" applyNumberFormat="1" applyFont="1" applyBorder="1" applyAlignment="1">
      <alignment/>
    </xf>
    <xf numFmtId="185" fontId="2" fillId="0" borderId="6" xfId="15" applyNumberFormat="1" applyFont="1" applyBorder="1" applyAlignment="1">
      <alignment/>
    </xf>
    <xf numFmtId="3" fontId="8" fillId="0" borderId="0" xfId="40" applyNumberFormat="1" applyFont="1" applyAlignment="1">
      <alignment/>
      <protection/>
    </xf>
    <xf numFmtId="0" fontId="14" fillId="0" borderId="0" xfId="47" applyFont="1" applyFill="1" applyAlignment="1">
      <alignment horizontal="right"/>
      <protection/>
    </xf>
    <xf numFmtId="0" fontId="14" fillId="0" borderId="0" xfId="47" applyFont="1" applyFill="1" applyAlignment="1" quotePrefix="1">
      <alignment horizontal="centerContinuous"/>
      <protection/>
    </xf>
    <xf numFmtId="0" fontId="6" fillId="0" borderId="0" xfId="47" applyFont="1" applyFill="1" applyAlignment="1">
      <alignment horizontal="center" vertical="center" wrapText="1"/>
      <protection/>
    </xf>
    <xf numFmtId="15" fontId="6" fillId="0" borderId="0" xfId="47" applyNumberFormat="1" applyFont="1" applyFill="1" applyAlignment="1" quotePrefix="1">
      <alignment/>
      <protection/>
    </xf>
    <xf numFmtId="3" fontId="2" fillId="0" borderId="0" xfId="41" applyNumberFormat="1" applyFont="1" applyAlignment="1">
      <alignment horizontal="center"/>
      <protection/>
    </xf>
    <xf numFmtId="0" fontId="6" fillId="0" borderId="0" xfId="41" applyNumberFormat="1" applyFont="1" applyAlignment="1">
      <alignment/>
      <protection/>
    </xf>
    <xf numFmtId="3" fontId="6" fillId="0" borderId="0" xfId="41" applyNumberFormat="1" applyFont="1" applyAlignment="1">
      <alignment/>
      <protection/>
    </xf>
    <xf numFmtId="0" fontId="0" fillId="0" borderId="1" xfId="0" applyBorder="1" applyAlignment="1">
      <alignment/>
    </xf>
    <xf numFmtId="185" fontId="0" fillId="0" borderId="0" xfId="47" applyNumberFormat="1" applyFill="1">
      <alignment/>
      <protection/>
    </xf>
    <xf numFmtId="43" fontId="6" fillId="0" borderId="0" xfId="15" applyNumberFormat="1" applyFont="1" applyFill="1" applyAlignment="1">
      <alignment wrapText="1"/>
    </xf>
    <xf numFmtId="0" fontId="6" fillId="0" borderId="0" xfId="47" applyFont="1" applyFill="1" applyBorder="1">
      <alignment/>
      <protection/>
    </xf>
    <xf numFmtId="43" fontId="6" fillId="0" borderId="0" xfId="47" applyNumberFormat="1" applyFont="1" applyFill="1" applyAlignment="1">
      <alignment wrapText="1"/>
      <protection/>
    </xf>
    <xf numFmtId="0" fontId="0" fillId="0" borderId="0" xfId="0" applyFill="1" applyAlignment="1">
      <alignment wrapText="1"/>
    </xf>
    <xf numFmtId="15" fontId="2" fillId="0" borderId="0" xfId="0" applyNumberFormat="1" applyFont="1" applyFill="1" applyAlignment="1" quotePrefix="1">
      <alignment horizontal="left"/>
    </xf>
    <xf numFmtId="3" fontId="2" fillId="0" borderId="0" xfId="0" applyNumberFormat="1" applyFont="1" applyFill="1" applyAlignment="1">
      <alignment horizontal="center"/>
    </xf>
    <xf numFmtId="0" fontId="6" fillId="0" borderId="0" xfId="0" applyNumberFormat="1" applyFont="1" applyFill="1" applyAlignment="1">
      <alignment/>
    </xf>
    <xf numFmtId="3" fontId="2" fillId="0" borderId="0" xfId="0" applyNumberFormat="1" applyFont="1" applyFill="1" applyAlignment="1">
      <alignment/>
    </xf>
    <xf numFmtId="185" fontId="6" fillId="0" borderId="0" xfId="15" applyNumberFormat="1" applyFont="1" applyFill="1" applyBorder="1" applyAlignment="1">
      <alignment horizontal="center"/>
    </xf>
    <xf numFmtId="185" fontId="6" fillId="0" borderId="11" xfId="15" applyNumberFormat="1" applyFont="1" applyFill="1" applyAlignment="1">
      <alignment/>
    </xf>
    <xf numFmtId="185" fontId="6" fillId="0" borderId="2" xfId="15" applyNumberFormat="1" applyFont="1" applyFill="1" applyBorder="1" applyAlignment="1">
      <alignment horizontal="center"/>
    </xf>
    <xf numFmtId="185" fontId="6" fillId="0" borderId="12" xfId="15" applyNumberFormat="1" applyFont="1" applyFill="1" applyAlignment="1">
      <alignment/>
    </xf>
    <xf numFmtId="185" fontId="6" fillId="0" borderId="0" xfId="15" applyNumberFormat="1" applyFont="1" applyFill="1" applyBorder="1" applyAlignment="1">
      <alignment/>
    </xf>
    <xf numFmtId="185" fontId="6" fillId="0" borderId="1" xfId="15" applyNumberFormat="1" applyFont="1" applyFill="1" applyBorder="1" applyAlignment="1">
      <alignment/>
    </xf>
    <xf numFmtId="185" fontId="6" fillId="0" borderId="0" xfId="15" applyNumberFormat="1" applyFont="1" applyFill="1" applyAlignment="1">
      <alignment horizontal="right"/>
    </xf>
    <xf numFmtId="173" fontId="6" fillId="0" borderId="0" xfId="47" applyNumberFormat="1" applyFont="1" applyFill="1">
      <alignment/>
      <protection/>
    </xf>
    <xf numFmtId="185" fontId="6" fillId="0" borderId="0" xfId="15" applyNumberFormat="1" applyFont="1" applyFill="1" applyAlignment="1">
      <alignment/>
    </xf>
    <xf numFmtId="185" fontId="6" fillId="0" borderId="0" xfId="15" applyNumberFormat="1" applyFont="1" applyFill="1" applyAlignment="1">
      <alignment horizontal="center"/>
    </xf>
    <xf numFmtId="185" fontId="6" fillId="0" borderId="13" xfId="15" applyNumberFormat="1" applyFont="1" applyFill="1" applyBorder="1" applyAlignment="1">
      <alignment horizontal="center"/>
    </xf>
    <xf numFmtId="0" fontId="6" fillId="0" borderId="0" xfId="47" applyFont="1" applyFill="1" applyAlignment="1">
      <alignment horizontal="justify" wrapText="1"/>
      <protection/>
    </xf>
    <xf numFmtId="15" fontId="2" fillId="0" borderId="0" xfId="0" applyNumberFormat="1" applyFont="1" applyFill="1" applyAlignment="1" quotePrefix="1">
      <alignment horizontal="center"/>
    </xf>
    <xf numFmtId="0" fontId="2" fillId="0" borderId="0" xfId="0" applyFont="1" applyFill="1" applyAlignment="1">
      <alignment horizontal="center"/>
    </xf>
    <xf numFmtId="0" fontId="0" fillId="0" borderId="0" xfId="0" applyFill="1" applyAlignment="1">
      <alignment/>
    </xf>
    <xf numFmtId="185" fontId="6" fillId="0" borderId="0" xfId="15" applyNumberFormat="1" applyFont="1" applyFill="1" applyAlignment="1">
      <alignment/>
    </xf>
    <xf numFmtId="3" fontId="6" fillId="0" borderId="0" xfId="41" applyNumberFormat="1" applyFont="1" applyFill="1" applyAlignment="1">
      <alignment/>
      <protection/>
    </xf>
    <xf numFmtId="185" fontId="6" fillId="0" borderId="11" xfId="15" applyNumberFormat="1" applyFont="1" applyFill="1" applyAlignment="1">
      <alignment/>
    </xf>
    <xf numFmtId="3" fontId="6" fillId="0" borderId="11" xfId="41" applyNumberFormat="1" applyFont="1" applyFill="1" applyAlignment="1">
      <alignment/>
      <protection/>
    </xf>
    <xf numFmtId="185" fontId="6" fillId="0" borderId="8" xfId="15" applyNumberFormat="1" applyFont="1" applyFill="1" applyBorder="1" applyAlignment="1">
      <alignment/>
    </xf>
    <xf numFmtId="0" fontId="6" fillId="0" borderId="0" xfId="41" applyNumberFormat="1" applyFont="1" applyFill="1" applyAlignment="1">
      <alignment/>
      <protection/>
    </xf>
    <xf numFmtId="0" fontId="6" fillId="0" borderId="0" xfId="47" applyFont="1" applyFill="1" applyAlignment="1">
      <alignment horizontal="justify" vertical="center" wrapText="1"/>
      <protection/>
    </xf>
    <xf numFmtId="0" fontId="14" fillId="0" borderId="0" xfId="47" applyFont="1" applyFill="1" applyAlignment="1">
      <alignment horizontal="center"/>
      <protection/>
    </xf>
    <xf numFmtId="185" fontId="6" fillId="0" borderId="7" xfId="15" applyNumberFormat="1" applyFont="1" applyFill="1" applyBorder="1" applyAlignment="1">
      <alignment/>
    </xf>
    <xf numFmtId="185" fontId="6" fillId="0" borderId="7" xfId="15" applyNumberFormat="1" applyFont="1" applyFill="1" applyBorder="1" applyAlignment="1">
      <alignment horizontal="center"/>
    </xf>
    <xf numFmtId="185" fontId="6" fillId="0" borderId="0" xfId="15" applyNumberFormat="1" applyFont="1" applyFill="1" applyBorder="1" applyAlignment="1">
      <alignment horizontal="center"/>
    </xf>
    <xf numFmtId="185" fontId="6" fillId="0" borderId="0" xfId="39" applyNumberFormat="1" applyFont="1" applyFill="1" applyAlignment="1">
      <alignment horizontal="center"/>
      <protection/>
    </xf>
    <xf numFmtId="0" fontId="6" fillId="0" borderId="0" xfId="0" applyFont="1" applyFill="1" applyAlignment="1">
      <alignment horizontal="justify" wrapText="1"/>
    </xf>
    <xf numFmtId="0" fontId="0" fillId="0" borderId="0" xfId="0" applyFill="1" applyAlignment="1">
      <alignment horizontal="justify" wrapText="1"/>
    </xf>
    <xf numFmtId="0" fontId="0" fillId="0" borderId="0" xfId="47" applyFont="1" applyFill="1">
      <alignment/>
      <protection/>
    </xf>
    <xf numFmtId="0" fontId="6" fillId="0" borderId="0" xfId="39" applyFont="1" applyAlignment="1">
      <alignment horizontal="center"/>
      <protection/>
    </xf>
    <xf numFmtId="0" fontId="2" fillId="0" borderId="0" xfId="39" applyFont="1" applyAlignment="1">
      <alignment wrapText="1"/>
      <protection/>
    </xf>
    <xf numFmtId="0" fontId="9" fillId="0" borderId="0" xfId="40" applyFont="1" applyAlignment="1">
      <alignment wrapText="1"/>
      <protection/>
    </xf>
    <xf numFmtId="0" fontId="2" fillId="0" borderId="0" xfId="39" applyFont="1" applyFill="1" applyAlignment="1">
      <alignment wrapText="1"/>
      <protection/>
    </xf>
    <xf numFmtId="0" fontId="0" fillId="0" borderId="0" xfId="0" applyAlignment="1">
      <alignment wrapText="1"/>
    </xf>
    <xf numFmtId="0" fontId="6" fillId="0" borderId="0" xfId="47" applyFont="1" applyFill="1" applyAlignment="1">
      <alignment horizontal="justify" vertical="center" wrapText="1"/>
      <protection/>
    </xf>
    <xf numFmtId="0" fontId="6" fillId="0" borderId="0" xfId="0" applyFont="1" applyFill="1" applyAlignment="1">
      <alignment horizontal="justify" wrapText="1"/>
    </xf>
    <xf numFmtId="0" fontId="0" fillId="0" borderId="0" xfId="0" applyFill="1" applyAlignment="1">
      <alignment horizontal="justify" wrapText="1"/>
    </xf>
    <xf numFmtId="0" fontId="6" fillId="0" borderId="0" xfId="47" applyFont="1" applyFill="1" applyAlignment="1">
      <alignment horizontal="justify" wrapText="1"/>
      <protection/>
    </xf>
    <xf numFmtId="0" fontId="6" fillId="0" borderId="0" xfId="47" applyFont="1" applyFill="1" applyAlignment="1">
      <alignment horizontal="justify" vertical="top" wrapText="1"/>
      <protection/>
    </xf>
    <xf numFmtId="0" fontId="0" fillId="0" borderId="0" xfId="0" applyFill="1" applyAlignment="1">
      <alignment wrapText="1"/>
    </xf>
    <xf numFmtId="0" fontId="6" fillId="0" borderId="0" xfId="47" applyFont="1" applyFill="1" applyAlignment="1">
      <alignment wrapText="1"/>
      <protection/>
    </xf>
    <xf numFmtId="0" fontId="2" fillId="0" borderId="0" xfId="47" applyFont="1" applyFill="1" applyAlignment="1">
      <alignment horizontal="left" wrapText="1"/>
      <protection/>
    </xf>
    <xf numFmtId="0" fontId="2" fillId="0" borderId="0" xfId="47" applyFont="1" applyFill="1" applyAlignment="1" quotePrefix="1">
      <alignment horizontal="left" wrapText="1"/>
      <protection/>
    </xf>
    <xf numFmtId="0" fontId="2" fillId="0" borderId="0" xfId="47" applyFont="1" applyFill="1" applyAlignment="1">
      <alignment wrapText="1"/>
      <protection/>
    </xf>
  </cellXfs>
  <cellStyles count="36">
    <cellStyle name="Normal" xfId="0"/>
    <cellStyle name="Comma" xfId="15"/>
    <cellStyle name="Comma [0]" xfId="16"/>
    <cellStyle name="Currency" xfId="17"/>
    <cellStyle name="Currency [0]" xfId="18"/>
    <cellStyle name="Currency [0]_Book2" xfId="19"/>
    <cellStyle name="Currency [0]_ConsolDec02170203 " xfId="20"/>
    <cellStyle name="Currency [0]_ConsolJune03" xfId="21"/>
    <cellStyle name="Currency [0]_ConsolSept02 (2)" xfId="22"/>
    <cellStyle name="Currency [0]_Copy of ConsolMar03" xfId="23"/>
    <cellStyle name="Currency [0]_Financial Stmt - Q3 2002(Final)" xfId="24"/>
    <cellStyle name="Currency [0]_MC Present MCon0600" xfId="25"/>
    <cellStyle name="Currency [0]_MC Presentation Sept02" xfId="26"/>
    <cellStyle name="Currency [0]_Mcon0012v265" xfId="27"/>
    <cellStyle name="Currency_Book2" xfId="28"/>
    <cellStyle name="Currency_ConsolDec02170203 " xfId="29"/>
    <cellStyle name="Currency_ConsolJune03" xfId="30"/>
    <cellStyle name="Currency_ConsolSept02 (2)" xfId="31"/>
    <cellStyle name="Currency_Copy of ConsolMar03" xfId="32"/>
    <cellStyle name="Currency_Financial Stmt - Q3 2002(Final)" xfId="33"/>
    <cellStyle name="Currency_MC Present MCon0600" xfId="34"/>
    <cellStyle name="Currency_MC Presentation Sept02" xfId="35"/>
    <cellStyle name="Currency_Mcon0012v265" xfId="36"/>
    <cellStyle name="Normal_ConsolDec02170203 " xfId="37"/>
    <cellStyle name="Normal_Consoli" xfId="38"/>
    <cellStyle name="Normal_Consoli_draft" xfId="39"/>
    <cellStyle name="Normal_ConsolJune03" xfId="40"/>
    <cellStyle name="Normal_ConsolSept02 (2)" xfId="41"/>
    <cellStyle name="Normal_Copy of ConsolMar03" xfId="42"/>
    <cellStyle name="Normal_EPS" xfId="43"/>
    <cellStyle name="Normal_EqMar2000" xfId="44"/>
    <cellStyle name="Normal_Financial statement" xfId="45"/>
    <cellStyle name="Normal_Financial Stmt - Q3 2002(Final)" xfId="46"/>
    <cellStyle name="Normal_KLSE-FS+NotesMar01" xfId="47"/>
    <cellStyle name="Normal_KLSE-PNL Mar01" xfId="48"/>
    <cellStyle name="Percent" xfId="4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externalLink" Target="externalLinks/externalLink3.xml" /><Relationship Id="rId1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MTDSRV_FP1\USERS\hadijah\Misc\ConsolJune00\Consoli.xlw"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tdsrv_fp1\users\SHIM\Consol\Consol%20FYE%2031Mar04\ConsolDec03\ConsolSept02%20(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mtdsrv_fp1\users\SHIM\Consol\Consol%20FYE%2031Mar04\ConsolDec03\ConsolJune0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PNL-KLSE"/>
      <sheetName val="Audited BS"/>
      <sheetName val="CBS"/>
      <sheetName val="CPL"/>
      <sheetName val="CADJ"/>
      <sheetName val="EPS"/>
    </sheetNames>
    <sheetDataSet>
      <sheetData sheetId="3">
        <row r="70">
          <cell r="AB70">
            <v>207675000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heet1"/>
      <sheetName val="pnl-klse"/>
      <sheetName val="pnl-klse-new format"/>
      <sheetName val="pnl-attachm to announce"/>
      <sheetName val="CFS"/>
      <sheetName val="Notes"/>
      <sheetName val="CPL"/>
      <sheetName val="Notes-klse"/>
      <sheetName val="CBS"/>
      <sheetName val="Group Adjust."/>
      <sheetName val="Associate"/>
      <sheetName val="Reconciliation"/>
      <sheetName val="EPS "/>
      <sheetName val="NTTFS_311201"/>
      <sheetName val="NTTFS_311201 (2)"/>
      <sheetName val="311201"/>
      <sheetName val="fax to Meta"/>
      <sheetName val="fax to KWC"/>
    </sheetNames>
    <sheetDataSet>
      <sheetData sheetId="6">
        <row r="10">
          <cell r="X10">
            <v>372856612</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pnl-interest income"/>
      <sheetName val="pnl-klse-new format"/>
      <sheetName val="pnl-attachm to announce"/>
      <sheetName val="Notes "/>
      <sheetName val="CPL"/>
      <sheetName val="CBS"/>
      <sheetName val="Group Adjust."/>
      <sheetName val="Associate"/>
      <sheetName val="EPS "/>
      <sheetName val="NTTFS_311201"/>
      <sheetName val="311201"/>
      <sheetName val="Prime Amortise"/>
    </sheetNames>
    <sheetDataSet>
      <sheetData sheetId="4">
        <row r="10">
          <cell r="X10">
            <v>134529250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22"/>
  <dimension ref="A1:N111"/>
  <sheetViews>
    <sheetView showGridLines="0" zoomScale="85" zoomScaleNormal="85" workbookViewId="0" topLeftCell="A46">
      <selection activeCell="F72" sqref="F72"/>
    </sheetView>
  </sheetViews>
  <sheetFormatPr defaultColWidth="9.140625" defaultRowHeight="12.75"/>
  <cols>
    <col min="1" max="1" width="3.140625" style="27" customWidth="1"/>
    <col min="2" max="2" width="3.57421875" style="27" customWidth="1"/>
    <col min="3" max="5" width="9.140625" style="27" customWidth="1"/>
    <col min="6" max="6" width="13.421875" style="27" customWidth="1"/>
    <col min="7" max="7" width="13.8515625" style="27" customWidth="1"/>
    <col min="8" max="8" width="0.85546875" style="27" customWidth="1"/>
    <col min="9" max="9" width="14.57421875" style="27" customWidth="1"/>
    <col min="10" max="10" width="1.28515625" style="27" customWidth="1"/>
    <col min="11" max="11" width="13.8515625" style="27" customWidth="1"/>
    <col min="12" max="12" width="1.28515625" style="27" customWidth="1"/>
    <col min="13" max="13" width="15.140625" style="27" customWidth="1"/>
    <col min="14" max="14" width="1.28515625" style="28" customWidth="1"/>
    <col min="15" max="16384" width="11.28125" style="28" customWidth="1"/>
  </cols>
  <sheetData>
    <row r="1" spans="1:14" ht="23.25" thickBot="1">
      <c r="A1" s="105" t="s">
        <v>288</v>
      </c>
      <c r="B1" s="106"/>
      <c r="C1" s="106"/>
      <c r="D1" s="106"/>
      <c r="E1" s="106"/>
      <c r="F1" s="106"/>
      <c r="G1" s="106"/>
      <c r="H1" s="106"/>
      <c r="I1" s="106"/>
      <c r="J1" s="106"/>
      <c r="K1" s="106"/>
      <c r="L1" s="107"/>
      <c r="M1" s="106"/>
      <c r="N1" s="27"/>
    </row>
    <row r="2" spans="1:14" ht="15.75">
      <c r="A2" s="29" t="s">
        <v>46</v>
      </c>
      <c r="L2" s="28"/>
      <c r="N2" s="27"/>
    </row>
    <row r="3" spans="1:14" ht="15.75">
      <c r="A3" s="29" t="s">
        <v>296</v>
      </c>
      <c r="L3" s="28"/>
      <c r="N3" s="27"/>
    </row>
    <row r="4" spans="1:14" ht="15.75">
      <c r="A4" s="29"/>
      <c r="L4" s="28"/>
      <c r="N4" s="27"/>
    </row>
    <row r="5" spans="1:14" ht="15.75">
      <c r="A5" s="29"/>
      <c r="L5" s="28"/>
      <c r="N5" s="27"/>
    </row>
    <row r="6" ht="18.75">
      <c r="A6" s="30" t="s">
        <v>196</v>
      </c>
    </row>
    <row r="7" ht="15.75">
      <c r="A7" s="29" t="s">
        <v>47</v>
      </c>
    </row>
    <row r="8" ht="15.75">
      <c r="A8" s="29"/>
    </row>
    <row r="9" spans="7:13" ht="15">
      <c r="G9" s="159" t="s">
        <v>197</v>
      </c>
      <c r="H9" s="159"/>
      <c r="I9" s="159"/>
      <c r="K9" s="159" t="s">
        <v>198</v>
      </c>
      <c r="L9" s="159"/>
      <c r="M9" s="159"/>
    </row>
    <row r="10" spans="7:13" ht="15">
      <c r="G10" s="32" t="s">
        <v>199</v>
      </c>
      <c r="H10" s="32"/>
      <c r="I10" s="32" t="s">
        <v>200</v>
      </c>
      <c r="J10" s="33"/>
      <c r="K10" s="32" t="s">
        <v>199</v>
      </c>
      <c r="L10" s="32"/>
      <c r="M10" s="32" t="s">
        <v>200</v>
      </c>
    </row>
    <row r="11" spans="7:13" ht="15">
      <c r="G11" s="32" t="s">
        <v>201</v>
      </c>
      <c r="H11" s="32"/>
      <c r="I11" s="32" t="s">
        <v>202</v>
      </c>
      <c r="J11" s="33"/>
      <c r="K11" s="32" t="s">
        <v>203</v>
      </c>
      <c r="L11" s="32"/>
      <c r="M11" s="32"/>
    </row>
    <row r="12" spans="7:13" ht="15">
      <c r="G12" s="34">
        <v>38807</v>
      </c>
      <c r="H12" s="34"/>
      <c r="I12" s="34">
        <v>38442</v>
      </c>
      <c r="J12" s="33"/>
      <c r="K12" s="34">
        <f>+G12</f>
        <v>38807</v>
      </c>
      <c r="L12" s="34"/>
      <c r="M12" s="34">
        <f>+I12</f>
        <v>38442</v>
      </c>
    </row>
    <row r="13" spans="7:13" ht="15">
      <c r="G13" s="35" t="s">
        <v>164</v>
      </c>
      <c r="H13" s="35"/>
      <c r="I13" s="35" t="s">
        <v>164</v>
      </c>
      <c r="J13" s="35"/>
      <c r="K13" s="35" t="s">
        <v>164</v>
      </c>
      <c r="L13" s="35"/>
      <c r="M13" s="35" t="s">
        <v>164</v>
      </c>
    </row>
    <row r="14" spans="2:13" ht="15">
      <c r="B14" s="27" t="s">
        <v>204</v>
      </c>
      <c r="G14" s="37">
        <v>133793</v>
      </c>
      <c r="H14" s="36"/>
      <c r="I14" s="38">
        <v>131119</v>
      </c>
      <c r="K14" s="37">
        <v>424321</v>
      </c>
      <c r="L14" s="37"/>
      <c r="M14" s="38">
        <v>521170</v>
      </c>
    </row>
    <row r="15" spans="7:12" ht="15">
      <c r="G15" s="39"/>
      <c r="H15" s="36"/>
      <c r="K15" s="39"/>
      <c r="L15" s="39"/>
    </row>
    <row r="16" spans="2:13" ht="15">
      <c r="B16" s="27" t="s">
        <v>205</v>
      </c>
      <c r="G16" s="39">
        <v>3041</v>
      </c>
      <c r="H16" s="36"/>
      <c r="I16" s="40">
        <v>-862</v>
      </c>
      <c r="K16" s="39">
        <v>30952</v>
      </c>
      <c r="L16" s="39"/>
      <c r="M16" s="40">
        <v>19160</v>
      </c>
    </row>
    <row r="17" spans="7:12" ht="15">
      <c r="G17" s="39"/>
      <c r="H17" s="36"/>
      <c r="K17" s="39"/>
      <c r="L17" s="39"/>
    </row>
    <row r="18" spans="2:13" ht="15">
      <c r="B18" s="27" t="s">
        <v>206</v>
      </c>
      <c r="G18" s="39">
        <v>-93331</v>
      </c>
      <c r="H18" s="36"/>
      <c r="I18" s="38">
        <v>-102474</v>
      </c>
      <c r="K18" s="39">
        <v>-299468</v>
      </c>
      <c r="L18" s="39"/>
      <c r="M18" s="38">
        <v>-417722</v>
      </c>
    </row>
    <row r="19" spans="7:13" ht="6" customHeight="1">
      <c r="G19" s="41"/>
      <c r="H19" s="42"/>
      <c r="I19" s="43"/>
      <c r="K19" s="41"/>
      <c r="L19" s="42"/>
      <c r="M19" s="43"/>
    </row>
    <row r="20" spans="7:13" ht="5.25" customHeight="1">
      <c r="G20" s="42"/>
      <c r="H20" s="42"/>
      <c r="I20" s="42"/>
      <c r="K20" s="42"/>
      <c r="L20" s="42"/>
      <c r="M20" s="42"/>
    </row>
    <row r="21" spans="2:13" ht="15">
      <c r="B21" s="27" t="s">
        <v>207</v>
      </c>
      <c r="G21" s="39">
        <f>SUM(G14:G18)</f>
        <v>43503</v>
      </c>
      <c r="H21" s="39"/>
      <c r="I21" s="39">
        <f>SUM(I14:I18)</f>
        <v>27783</v>
      </c>
      <c r="K21" s="39">
        <f>SUM(K14:K18)</f>
        <v>155805</v>
      </c>
      <c r="L21" s="39"/>
      <c r="M21" s="39">
        <f>SUM(M14:M18)</f>
        <v>122608</v>
      </c>
    </row>
    <row r="22" spans="7:13" ht="15">
      <c r="G22" s="36"/>
      <c r="H22" s="36"/>
      <c r="I22" s="36"/>
      <c r="K22" s="39"/>
      <c r="L22" s="39"/>
      <c r="M22" s="36"/>
    </row>
    <row r="23" spans="2:13" ht="15">
      <c r="B23" s="27" t="s">
        <v>208</v>
      </c>
      <c r="G23" s="39">
        <v>-10849</v>
      </c>
      <c r="H23" s="36"/>
      <c r="I23" s="36">
        <v>-6209</v>
      </c>
      <c r="K23" s="39">
        <v>-31931</v>
      </c>
      <c r="L23" s="39"/>
      <c r="M23" s="36">
        <v>-24898</v>
      </c>
    </row>
    <row r="24" spans="7:13" ht="15">
      <c r="G24" s="39"/>
      <c r="H24" s="36"/>
      <c r="I24" s="36"/>
      <c r="K24" s="39"/>
      <c r="L24" s="39"/>
      <c r="M24" s="36"/>
    </row>
    <row r="25" spans="2:13" ht="15">
      <c r="B25" s="27" t="s">
        <v>159</v>
      </c>
      <c r="G25" s="39">
        <v>-999</v>
      </c>
      <c r="H25" s="36"/>
      <c r="I25" s="36">
        <v>0</v>
      </c>
      <c r="K25" s="39">
        <v>-94599</v>
      </c>
      <c r="L25" s="39"/>
      <c r="M25" s="36">
        <v>0</v>
      </c>
    </row>
    <row r="26" spans="7:13" ht="15">
      <c r="G26" s="39"/>
      <c r="H26" s="36"/>
      <c r="I26" s="36"/>
      <c r="K26" s="39"/>
      <c r="L26" s="39"/>
      <c r="M26" s="36"/>
    </row>
    <row r="27" spans="2:13" ht="15">
      <c r="B27" s="111" t="s">
        <v>353</v>
      </c>
      <c r="G27" s="39">
        <v>-22680</v>
      </c>
      <c r="H27" s="36"/>
      <c r="I27" s="36">
        <v>-6923</v>
      </c>
      <c r="K27" s="39">
        <v>-23393</v>
      </c>
      <c r="L27" s="39"/>
      <c r="M27" s="36">
        <v>-10313</v>
      </c>
    </row>
    <row r="28" spans="2:13" ht="15">
      <c r="B28" s="111" t="s">
        <v>356</v>
      </c>
      <c r="G28" s="39"/>
      <c r="H28" s="36"/>
      <c r="I28" s="36"/>
      <c r="K28" s="39"/>
      <c r="L28" s="39"/>
      <c r="M28" s="36"/>
    </row>
    <row r="29" spans="2:13" ht="15">
      <c r="B29" s="111"/>
      <c r="G29" s="39"/>
      <c r="H29" s="36"/>
      <c r="I29" s="36"/>
      <c r="K29" s="39"/>
      <c r="L29" s="39"/>
      <c r="M29" s="36"/>
    </row>
    <row r="30" spans="2:13" ht="15">
      <c r="B30" s="111" t="s">
        <v>25</v>
      </c>
      <c r="G30" s="39">
        <v>0</v>
      </c>
      <c r="H30" s="36"/>
      <c r="I30" s="36">
        <v>0</v>
      </c>
      <c r="K30" s="39">
        <v>-561</v>
      </c>
      <c r="L30" s="39"/>
      <c r="M30" s="36">
        <v>-27558</v>
      </c>
    </row>
    <row r="31" spans="2:13" ht="15">
      <c r="B31" s="111"/>
      <c r="G31" s="39"/>
      <c r="H31" s="36"/>
      <c r="I31" s="36"/>
      <c r="K31" s="39"/>
      <c r="L31" s="39"/>
      <c r="M31" s="36"/>
    </row>
    <row r="32" spans="7:13" ht="6" customHeight="1">
      <c r="G32" s="41"/>
      <c r="H32" s="42"/>
      <c r="I32" s="41"/>
      <c r="K32" s="41"/>
      <c r="L32" s="42"/>
      <c r="M32" s="41"/>
    </row>
    <row r="33" spans="7:13" ht="5.25" customHeight="1">
      <c r="G33" s="39"/>
      <c r="H33" s="39"/>
      <c r="I33" s="39"/>
      <c r="K33" s="39"/>
      <c r="L33" s="39"/>
      <c r="M33" s="39"/>
    </row>
    <row r="34" spans="2:13" ht="15">
      <c r="B34" s="27" t="s">
        <v>156</v>
      </c>
      <c r="G34" s="39">
        <f>SUM(G21:G30)</f>
        <v>8975</v>
      </c>
      <c r="H34" s="39"/>
      <c r="I34" s="39">
        <f>SUM(I21:I30)</f>
        <v>14651</v>
      </c>
      <c r="K34" s="39">
        <f>SUM(K21:K30)</f>
        <v>5321</v>
      </c>
      <c r="L34" s="39"/>
      <c r="M34" s="39">
        <f>SUM(M21:M30)</f>
        <v>59839</v>
      </c>
    </row>
    <row r="35" spans="7:13" ht="15">
      <c r="G35" s="36"/>
      <c r="H35" s="36"/>
      <c r="I35" s="36"/>
      <c r="K35" s="39"/>
      <c r="L35" s="39"/>
      <c r="M35" s="36"/>
    </row>
    <row r="36" spans="2:13" ht="15">
      <c r="B36" s="27" t="s">
        <v>209</v>
      </c>
      <c r="G36" s="39">
        <v>-5689</v>
      </c>
      <c r="H36" s="36"/>
      <c r="I36" s="40">
        <v>-12786</v>
      </c>
      <c r="K36" s="39">
        <v>-35766</v>
      </c>
      <c r="L36" s="39"/>
      <c r="M36" s="40">
        <v>-32023</v>
      </c>
    </row>
    <row r="37" spans="7:13" ht="6" customHeight="1">
      <c r="G37" s="41"/>
      <c r="H37" s="42"/>
      <c r="I37" s="41"/>
      <c r="K37" s="41"/>
      <c r="L37" s="42"/>
      <c r="M37" s="41"/>
    </row>
    <row r="38" spans="7:13" ht="4.5" customHeight="1">
      <c r="G38" s="39"/>
      <c r="H38" s="39"/>
      <c r="I38" s="39"/>
      <c r="K38" s="39"/>
      <c r="L38" s="39"/>
      <c r="M38" s="39"/>
    </row>
    <row r="39" spans="2:13" ht="15">
      <c r="B39" s="27" t="s">
        <v>157</v>
      </c>
      <c r="G39" s="37">
        <f>SUM(G34:G36)</f>
        <v>3286</v>
      </c>
      <c r="H39" s="37"/>
      <c r="I39" s="37">
        <f>SUM(I34:I36)</f>
        <v>1865</v>
      </c>
      <c r="K39" s="37">
        <f>SUM(K34:K36)</f>
        <v>-30445</v>
      </c>
      <c r="L39" s="37"/>
      <c r="M39" s="37">
        <f>SUM(M34:M36)</f>
        <v>27816</v>
      </c>
    </row>
    <row r="40" spans="7:13" ht="15">
      <c r="G40" s="36"/>
      <c r="H40" s="36"/>
      <c r="I40" s="36"/>
      <c r="K40" s="39"/>
      <c r="L40" s="39"/>
      <c r="M40" s="36"/>
    </row>
    <row r="41" spans="2:13" ht="15">
      <c r="B41" s="27" t="s">
        <v>210</v>
      </c>
      <c r="G41" s="39">
        <v>2821</v>
      </c>
      <c r="H41" s="36"/>
      <c r="I41" s="36">
        <v>-1474</v>
      </c>
      <c r="K41" s="39">
        <v>12385</v>
      </c>
      <c r="L41" s="39"/>
      <c r="M41" s="36">
        <v>-10347</v>
      </c>
    </row>
    <row r="42" spans="7:13" ht="4.5" customHeight="1">
      <c r="G42" s="41"/>
      <c r="H42" s="42"/>
      <c r="I42" s="41"/>
      <c r="K42" s="41"/>
      <c r="L42" s="42"/>
      <c r="M42" s="41"/>
    </row>
    <row r="43" spans="7:13" ht="4.5" customHeight="1">
      <c r="G43" s="39"/>
      <c r="H43" s="39"/>
      <c r="I43" s="39"/>
      <c r="K43" s="39"/>
      <c r="L43" s="39"/>
      <c r="M43" s="39"/>
    </row>
    <row r="44" spans="2:13" ht="15.75" thickBot="1">
      <c r="B44" s="27" t="s">
        <v>158</v>
      </c>
      <c r="G44" s="44">
        <f>SUM(G39:G41)</f>
        <v>6107</v>
      </c>
      <c r="H44" s="42"/>
      <c r="I44" s="44">
        <f>SUM(I39:I41)</f>
        <v>391</v>
      </c>
      <c r="K44" s="44">
        <f>SUM(K39:K41)</f>
        <v>-18060</v>
      </c>
      <c r="L44" s="42"/>
      <c r="M44" s="44">
        <f>SUM(M39:M41)</f>
        <v>17469</v>
      </c>
    </row>
    <row r="45" spans="2:13" ht="15.75" thickTop="1">
      <c r="B45" s="27" t="s">
        <v>211</v>
      </c>
      <c r="G45" s="36"/>
      <c r="H45" s="36"/>
      <c r="I45" s="36"/>
      <c r="K45" s="39"/>
      <c r="L45" s="39"/>
      <c r="M45" s="36"/>
    </row>
    <row r="46" spans="7:13" ht="15">
      <c r="G46" s="36"/>
      <c r="H46" s="36"/>
      <c r="I46" s="36"/>
      <c r="K46" s="39"/>
      <c r="L46" s="39"/>
      <c r="M46" s="38"/>
    </row>
    <row r="47" ht="18.75" customHeight="1">
      <c r="A47" s="30"/>
    </row>
    <row r="48" spans="2:13" ht="15">
      <c r="B48" s="27" t="s">
        <v>161</v>
      </c>
      <c r="C48" s="28"/>
      <c r="G48" s="36"/>
      <c r="H48" s="36"/>
      <c r="I48" s="36"/>
      <c r="K48" s="39"/>
      <c r="L48" s="39"/>
      <c r="M48" s="36"/>
    </row>
    <row r="49" spans="3:13" ht="15">
      <c r="C49" s="28"/>
      <c r="G49" s="36"/>
      <c r="H49" s="36"/>
      <c r="I49" s="36"/>
      <c r="K49" s="39"/>
      <c r="L49" s="39"/>
      <c r="M49" s="36"/>
    </row>
    <row r="50" spans="3:13" ht="15">
      <c r="C50" s="27" t="s">
        <v>212</v>
      </c>
      <c r="G50" s="155" t="s">
        <v>43</v>
      </c>
      <c r="H50" s="39"/>
      <c r="I50" s="155" t="s">
        <v>69</v>
      </c>
      <c r="J50" s="33"/>
      <c r="K50" s="155" t="s">
        <v>41</v>
      </c>
      <c r="L50" s="39"/>
      <c r="M50" s="138" t="s">
        <v>67</v>
      </c>
    </row>
    <row r="51" spans="7:13" ht="15">
      <c r="G51" s="155"/>
      <c r="H51" s="37"/>
      <c r="I51" s="155"/>
      <c r="J51" s="33"/>
      <c r="K51" s="155"/>
      <c r="L51" s="39"/>
      <c r="M51" s="37"/>
    </row>
    <row r="52" spans="3:13" ht="15" customHeight="1">
      <c r="C52" s="27" t="s">
        <v>213</v>
      </c>
      <c r="G52" s="155" t="s">
        <v>44</v>
      </c>
      <c r="H52" s="32"/>
      <c r="I52" s="155" t="s">
        <v>70</v>
      </c>
      <c r="J52" s="33"/>
      <c r="K52" s="155" t="s">
        <v>42</v>
      </c>
      <c r="L52" s="32"/>
      <c r="M52" s="32" t="s">
        <v>68</v>
      </c>
    </row>
    <row r="53" spans="7:13" ht="15" customHeight="1">
      <c r="G53" s="32"/>
      <c r="H53" s="32"/>
      <c r="I53" s="32"/>
      <c r="J53" s="33"/>
      <c r="K53" s="32"/>
      <c r="L53" s="32"/>
      <c r="M53" s="32"/>
    </row>
    <row r="54" spans="7:13" ht="15" customHeight="1">
      <c r="G54" s="31"/>
      <c r="H54" s="31"/>
      <c r="I54" s="32"/>
      <c r="J54" s="33"/>
      <c r="K54" s="32"/>
      <c r="L54" s="32"/>
      <c r="M54" s="32"/>
    </row>
    <row r="55" spans="1:13" ht="31.5" customHeight="1">
      <c r="A55" s="160" t="s">
        <v>372</v>
      </c>
      <c r="B55" s="161"/>
      <c r="C55" s="161"/>
      <c r="D55" s="161"/>
      <c r="E55" s="161"/>
      <c r="F55" s="161"/>
      <c r="G55" s="161"/>
      <c r="H55" s="161"/>
      <c r="I55" s="161"/>
      <c r="J55" s="161"/>
      <c r="K55" s="161"/>
      <c r="L55" s="161"/>
      <c r="M55" s="161"/>
    </row>
    <row r="56" spans="7:13" ht="15" customHeight="1">
      <c r="G56" s="45"/>
      <c r="H56" s="45"/>
      <c r="I56" s="35"/>
      <c r="J56" s="35"/>
      <c r="K56" s="35"/>
      <c r="L56" s="35"/>
      <c r="M56" s="35"/>
    </row>
    <row r="57" spans="7:13" ht="15">
      <c r="G57" s="36"/>
      <c r="H57" s="36"/>
      <c r="I57" s="36"/>
      <c r="K57" s="37"/>
      <c r="L57" s="37"/>
      <c r="M57" s="36"/>
    </row>
    <row r="58" spans="7:13" ht="15">
      <c r="G58" s="36"/>
      <c r="H58" s="36"/>
      <c r="I58" s="36"/>
      <c r="K58" s="39"/>
      <c r="L58" s="39"/>
      <c r="M58" s="36"/>
    </row>
    <row r="59" spans="7:13" ht="15">
      <c r="G59" s="36"/>
      <c r="H59" s="36"/>
      <c r="I59" s="36"/>
      <c r="K59" s="39"/>
      <c r="L59" s="39"/>
      <c r="M59" s="36"/>
    </row>
    <row r="60" spans="7:13" ht="15">
      <c r="G60" s="36"/>
      <c r="H60" s="36"/>
      <c r="I60" s="36"/>
      <c r="K60" s="39"/>
      <c r="L60" s="39"/>
      <c r="M60" s="38"/>
    </row>
    <row r="61" spans="7:13" ht="15" customHeight="1" hidden="1">
      <c r="G61" s="36"/>
      <c r="H61" s="36"/>
      <c r="I61" s="36"/>
      <c r="K61" s="39"/>
      <c r="L61" s="39"/>
      <c r="M61" s="36"/>
    </row>
    <row r="62" spans="7:13" ht="15" customHeight="1" hidden="1">
      <c r="G62" s="36"/>
      <c r="H62" s="36"/>
      <c r="I62" s="36"/>
      <c r="K62" s="39"/>
      <c r="L62" s="39"/>
      <c r="M62" s="36"/>
    </row>
    <row r="63" spans="7:13" ht="15" customHeight="1" hidden="1">
      <c r="G63" s="36"/>
      <c r="H63" s="36"/>
      <c r="I63" s="36"/>
      <c r="K63" s="39"/>
      <c r="L63" s="39"/>
      <c r="M63" s="36"/>
    </row>
    <row r="64" spans="7:13" ht="15" customHeight="1" hidden="1">
      <c r="G64" s="36"/>
      <c r="H64" s="36"/>
      <c r="I64" s="36"/>
      <c r="K64" s="39"/>
      <c r="L64" s="39"/>
      <c r="M64" s="36"/>
    </row>
    <row r="65" spans="7:13" ht="15" customHeight="1" hidden="1">
      <c r="G65" s="36"/>
      <c r="H65" s="36"/>
      <c r="I65" s="36"/>
      <c r="K65" s="39"/>
      <c r="L65" s="39"/>
      <c r="M65" s="36"/>
    </row>
    <row r="66" spans="1:13" ht="18.75" customHeight="1" hidden="1">
      <c r="A66" s="30"/>
      <c r="G66" s="36"/>
      <c r="H66" s="36"/>
      <c r="I66" s="36"/>
      <c r="K66" s="39"/>
      <c r="L66" s="39"/>
      <c r="M66" s="36"/>
    </row>
    <row r="67" spans="7:13" ht="15">
      <c r="G67" s="36"/>
      <c r="H67" s="36"/>
      <c r="I67" s="36"/>
      <c r="K67" s="40"/>
      <c r="L67" s="40"/>
      <c r="M67" s="36"/>
    </row>
    <row r="68" spans="7:13" ht="15">
      <c r="G68" s="36"/>
      <c r="H68" s="36"/>
      <c r="I68" s="36"/>
      <c r="K68" s="36"/>
      <c r="L68" s="36"/>
      <c r="M68" s="36"/>
    </row>
    <row r="69" spans="7:13" ht="15">
      <c r="G69" s="36"/>
      <c r="H69" s="36"/>
      <c r="I69" s="36"/>
      <c r="K69" s="40"/>
      <c r="L69" s="40"/>
      <c r="M69" s="36"/>
    </row>
    <row r="70" spans="7:13" ht="15">
      <c r="G70" s="36"/>
      <c r="H70" s="36"/>
      <c r="I70" s="36"/>
      <c r="K70" s="40"/>
      <c r="L70" s="40"/>
      <c r="M70" s="36"/>
    </row>
    <row r="71" spans="7:13" ht="15">
      <c r="G71" s="36"/>
      <c r="H71" s="36"/>
      <c r="I71" s="36"/>
      <c r="K71" s="40"/>
      <c r="L71" s="40"/>
      <c r="M71" s="40"/>
    </row>
    <row r="72" spans="7:13" ht="15">
      <c r="G72" s="36"/>
      <c r="H72" s="36"/>
      <c r="I72" s="36"/>
      <c r="K72" s="40"/>
      <c r="L72" s="40"/>
      <c r="M72" s="40"/>
    </row>
    <row r="73" spans="7:13" ht="15">
      <c r="G73" s="36"/>
      <c r="H73" s="36"/>
      <c r="I73" s="36"/>
      <c r="K73" s="40"/>
      <c r="L73" s="40"/>
      <c r="M73" s="40"/>
    </row>
    <row r="74" spans="7:13" ht="15">
      <c r="G74" s="36"/>
      <c r="H74" s="36"/>
      <c r="I74" s="36"/>
      <c r="K74" s="40"/>
      <c r="L74" s="40"/>
      <c r="M74" s="36"/>
    </row>
    <row r="75" spans="7:13" ht="15">
      <c r="G75" s="36"/>
      <c r="H75" s="36"/>
      <c r="I75" s="36"/>
      <c r="K75" s="40"/>
      <c r="L75" s="40"/>
      <c r="M75" s="36"/>
    </row>
    <row r="76" spans="7:13" ht="15">
      <c r="G76" s="36"/>
      <c r="H76" s="36"/>
      <c r="I76" s="36"/>
      <c r="K76" s="40"/>
      <c r="L76" s="40"/>
      <c r="M76" s="36"/>
    </row>
    <row r="77" spans="7:12" ht="15">
      <c r="G77" s="36"/>
      <c r="H77" s="36"/>
      <c r="I77" s="36"/>
      <c r="K77" s="40"/>
      <c r="L77" s="40"/>
    </row>
    <row r="78" spans="7:12" ht="15">
      <c r="G78" s="36"/>
      <c r="H78" s="36"/>
      <c r="I78" s="36"/>
      <c r="K78" s="40"/>
      <c r="L78" s="40"/>
    </row>
    <row r="79" spans="7:13" ht="15">
      <c r="G79" s="36"/>
      <c r="H79" s="36"/>
      <c r="I79" s="36"/>
      <c r="K79" s="40"/>
      <c r="L79" s="40"/>
      <c r="M79" s="31"/>
    </row>
    <row r="80" spans="7:12" ht="15">
      <c r="G80" s="36"/>
      <c r="H80" s="36"/>
      <c r="I80" s="36"/>
      <c r="K80" s="40"/>
      <c r="L80" s="40"/>
    </row>
    <row r="81" spans="7:12" ht="15">
      <c r="G81" s="36"/>
      <c r="H81" s="36"/>
      <c r="I81" s="36"/>
      <c r="K81" s="40"/>
      <c r="L81" s="40"/>
    </row>
    <row r="82" spans="7:12" ht="15">
      <c r="G82" s="36"/>
      <c r="H82" s="36"/>
      <c r="I82" s="36"/>
      <c r="K82" s="40"/>
      <c r="L82" s="40"/>
    </row>
    <row r="83" spans="7:13" ht="15">
      <c r="G83" s="46"/>
      <c r="H83" s="46"/>
      <c r="I83" s="46"/>
      <c r="K83" s="47"/>
      <c r="L83" s="47"/>
      <c r="M83" s="31"/>
    </row>
    <row r="84" spans="7:12" ht="15">
      <c r="G84" s="36"/>
      <c r="H84" s="36"/>
      <c r="I84" s="36"/>
      <c r="K84" s="47"/>
      <c r="L84" s="47"/>
    </row>
    <row r="85" spans="7:12" ht="15">
      <c r="G85" s="36"/>
      <c r="H85" s="36"/>
      <c r="I85" s="36"/>
      <c r="K85" s="47"/>
      <c r="L85" s="47"/>
    </row>
    <row r="86" spans="7:13" ht="15">
      <c r="G86" s="46"/>
      <c r="H86" s="46"/>
      <c r="I86" s="46"/>
      <c r="K86" s="46"/>
      <c r="L86" s="46"/>
      <c r="M86" s="31"/>
    </row>
    <row r="87" spans="7:12" ht="15">
      <c r="G87" s="36"/>
      <c r="H87" s="36"/>
      <c r="I87" s="36"/>
      <c r="K87" s="40"/>
      <c r="L87" s="40"/>
    </row>
    <row r="88" spans="7:12" ht="15">
      <c r="G88" s="36"/>
      <c r="H88" s="36"/>
      <c r="I88" s="31"/>
      <c r="K88" s="40"/>
      <c r="L88" s="40"/>
    </row>
    <row r="89" spans="7:12" ht="15">
      <c r="G89" s="36"/>
      <c r="H89" s="36"/>
      <c r="I89" s="31"/>
      <c r="K89" s="40"/>
      <c r="L89" s="40"/>
    </row>
    <row r="90" spans="7:14" ht="15">
      <c r="G90" s="36"/>
      <c r="H90" s="36"/>
      <c r="I90" s="48"/>
      <c r="K90" s="40"/>
      <c r="L90" s="40"/>
      <c r="N90" s="28">
        <f>26.43-17.39</f>
        <v>9.04</v>
      </c>
    </row>
    <row r="91" spans="7:12" ht="15">
      <c r="G91" s="36"/>
      <c r="H91" s="36"/>
      <c r="I91" s="45"/>
      <c r="K91" s="40"/>
      <c r="L91" s="40"/>
    </row>
    <row r="92" spans="7:12" ht="15">
      <c r="G92" s="36"/>
      <c r="H92" s="36"/>
      <c r="I92" s="36"/>
      <c r="K92" s="40"/>
      <c r="L92" s="40"/>
    </row>
    <row r="93" spans="7:12" ht="15">
      <c r="G93" s="36"/>
      <c r="H93" s="36"/>
      <c r="I93" s="36"/>
      <c r="K93" s="40"/>
      <c r="L93" s="40"/>
    </row>
    <row r="94" spans="7:12" ht="15">
      <c r="G94" s="36"/>
      <c r="H94" s="36"/>
      <c r="I94" s="36"/>
      <c r="K94" s="40"/>
      <c r="L94" s="40"/>
    </row>
    <row r="95" spans="7:12" ht="15">
      <c r="G95" s="36"/>
      <c r="H95" s="36"/>
      <c r="I95" s="36"/>
      <c r="K95" s="40"/>
      <c r="L95" s="40"/>
    </row>
    <row r="96" spans="7:12" ht="15">
      <c r="G96" s="36"/>
      <c r="H96" s="36"/>
      <c r="I96" s="36"/>
      <c r="K96" s="40"/>
      <c r="L96" s="40"/>
    </row>
    <row r="97" spans="7:12" ht="15">
      <c r="G97" s="36"/>
      <c r="H97" s="36"/>
      <c r="I97" s="36"/>
      <c r="K97" s="40"/>
      <c r="L97" s="40"/>
    </row>
    <row r="98" spans="7:9" ht="15">
      <c r="G98" s="36"/>
      <c r="H98" s="36"/>
      <c r="I98" s="36"/>
    </row>
    <row r="99" spans="7:9" ht="15">
      <c r="G99" s="36"/>
      <c r="H99" s="36"/>
      <c r="I99" s="36"/>
    </row>
    <row r="100" ht="15">
      <c r="I100" s="36"/>
    </row>
    <row r="101" ht="15">
      <c r="I101" s="36"/>
    </row>
    <row r="102" ht="15">
      <c r="I102" s="36"/>
    </row>
    <row r="103" ht="15">
      <c r="I103" s="36"/>
    </row>
    <row r="104" ht="15">
      <c r="I104" s="36"/>
    </row>
    <row r="105" ht="15">
      <c r="I105" s="36"/>
    </row>
    <row r="106" ht="15">
      <c r="I106" s="36"/>
    </row>
    <row r="107" ht="15">
      <c r="I107" s="36"/>
    </row>
    <row r="108" ht="15">
      <c r="I108" s="36"/>
    </row>
    <row r="109" ht="15">
      <c r="I109" s="36"/>
    </row>
    <row r="110" ht="15">
      <c r="I110" s="36"/>
    </row>
    <row r="111" ht="15">
      <c r="I111" s="36"/>
    </row>
  </sheetData>
  <mergeCells count="3">
    <mergeCell ref="G9:I9"/>
    <mergeCell ref="K9:M9"/>
    <mergeCell ref="A55:M55"/>
  </mergeCells>
  <printOptions/>
  <pageMargins left="0.53" right="0.24" top="0.87" bottom="0.29" header="0.51" footer="0.21"/>
  <pageSetup horizontalDpi="600" verticalDpi="600" orientation="portrait" paperSize="9" scale="90" r:id="rId1"/>
</worksheet>
</file>

<file path=xl/worksheets/sheet2.xml><?xml version="1.0" encoding="utf-8"?>
<worksheet xmlns="http://schemas.openxmlformats.org/spreadsheetml/2006/main" xmlns:r="http://schemas.openxmlformats.org/officeDocument/2006/relationships">
  <sheetPr codeName="Sheet9121111"/>
  <dimension ref="A1:P100"/>
  <sheetViews>
    <sheetView showGridLines="0" zoomScale="85" zoomScaleNormal="85" workbookViewId="0" topLeftCell="A59">
      <selection activeCell="A83" sqref="A83:L83"/>
    </sheetView>
  </sheetViews>
  <sheetFormatPr defaultColWidth="9.140625" defaultRowHeight="12.75"/>
  <cols>
    <col min="1" max="1" width="4.140625" style="1" customWidth="1"/>
    <col min="2" max="2" width="2.140625" style="1" customWidth="1"/>
    <col min="3" max="3" width="13.8515625" style="1" customWidth="1"/>
    <col min="4" max="4" width="12.7109375" style="1" customWidth="1"/>
    <col min="5" max="5" width="12.28125" style="1" customWidth="1"/>
    <col min="6" max="6" width="13.421875" style="1" hidden="1" customWidth="1"/>
    <col min="7" max="7" width="1.7109375" style="1" hidden="1" customWidth="1"/>
    <col min="8" max="8" width="10.8515625" style="1" hidden="1" customWidth="1"/>
    <col min="9" max="9" width="1.7109375" style="1" customWidth="1"/>
    <col min="10" max="10" width="14.421875" style="1" customWidth="1"/>
    <col min="11" max="11" width="1.7109375" style="1" customWidth="1"/>
    <col min="12" max="12" width="12.7109375" style="1" customWidth="1"/>
    <col min="13" max="13" width="9.140625" style="1" customWidth="1"/>
    <col min="14" max="14" width="6.28125" style="1" customWidth="1"/>
    <col min="15" max="16384" width="9.140625" style="1" customWidth="1"/>
  </cols>
  <sheetData>
    <row r="1" spans="3:14" ht="23.25" thickBot="1">
      <c r="C1" s="98" t="s">
        <v>288</v>
      </c>
      <c r="D1" s="8"/>
      <c r="E1" s="8"/>
      <c r="F1" s="8"/>
      <c r="G1" s="8"/>
      <c r="H1" s="8"/>
      <c r="I1" s="8"/>
      <c r="J1" s="8"/>
      <c r="K1" s="8"/>
      <c r="L1" s="8"/>
      <c r="M1" s="8"/>
      <c r="N1" s="8"/>
    </row>
    <row r="2" ht="15.75">
      <c r="C2" s="97" t="str">
        <f>+CIS!A2</f>
        <v>Quarterly report on consolidated results for the financial quarter ended 31 March 2006</v>
      </c>
    </row>
    <row r="3" ht="15.75">
      <c r="C3" s="97" t="s">
        <v>296</v>
      </c>
    </row>
    <row r="5" ht="13.5" customHeight="1"/>
    <row r="6" ht="15.75">
      <c r="C6" s="96" t="s">
        <v>262</v>
      </c>
    </row>
    <row r="7" ht="15.75">
      <c r="C7" s="97" t="s">
        <v>48</v>
      </c>
    </row>
    <row r="9" spans="6:12" ht="12.75">
      <c r="F9" s="2" t="s">
        <v>300</v>
      </c>
      <c r="G9" s="2"/>
      <c r="H9" s="2" t="s">
        <v>299</v>
      </c>
      <c r="I9" s="2"/>
      <c r="J9" s="2" t="s">
        <v>301</v>
      </c>
      <c r="K9" s="2"/>
      <c r="L9" s="2" t="s">
        <v>163</v>
      </c>
    </row>
    <row r="10" spans="3:12" ht="12.75">
      <c r="C10" s="1" t="s">
        <v>164</v>
      </c>
      <c r="F10" s="3" t="s">
        <v>297</v>
      </c>
      <c r="G10" s="4"/>
      <c r="H10" s="4"/>
      <c r="I10" s="4"/>
      <c r="J10" s="3" t="s">
        <v>49</v>
      </c>
      <c r="K10" s="4"/>
      <c r="L10" s="3" t="s">
        <v>362</v>
      </c>
    </row>
    <row r="12" spans="3:16" ht="12.75">
      <c r="C12" s="5" t="s">
        <v>165</v>
      </c>
      <c r="F12" s="6">
        <v>125789</v>
      </c>
      <c r="G12" s="6"/>
      <c r="H12" s="6">
        <f>+J12-F12</f>
        <v>8870</v>
      </c>
      <c r="I12" s="6"/>
      <c r="J12" s="6">
        <v>134659</v>
      </c>
      <c r="K12" s="6"/>
      <c r="L12" s="6">
        <v>118460</v>
      </c>
      <c r="O12" s="93"/>
      <c r="P12" s="93"/>
    </row>
    <row r="13" spans="3:16" ht="12.75">
      <c r="C13" s="5" t="s">
        <v>346</v>
      </c>
      <c r="F13" s="6"/>
      <c r="G13" s="6"/>
      <c r="H13" s="6"/>
      <c r="I13" s="6"/>
      <c r="J13" s="6">
        <v>81364</v>
      </c>
      <c r="K13" s="6"/>
      <c r="L13" s="6">
        <v>81364</v>
      </c>
      <c r="O13" s="93"/>
      <c r="P13" s="93"/>
    </row>
    <row r="14" spans="3:16" ht="12.75">
      <c r="C14" s="5" t="s">
        <v>166</v>
      </c>
      <c r="F14" s="6">
        <v>108662</v>
      </c>
      <c r="G14" s="6"/>
      <c r="H14" s="6">
        <f>+J14-F14</f>
        <v>-19199</v>
      </c>
      <c r="I14" s="6"/>
      <c r="J14" s="6">
        <v>89463</v>
      </c>
      <c r="K14" s="6"/>
      <c r="L14" s="6">
        <v>113519</v>
      </c>
      <c r="O14" s="93"/>
      <c r="P14" s="93"/>
    </row>
    <row r="15" spans="3:16" ht="12.75">
      <c r="C15" s="5" t="s">
        <v>304</v>
      </c>
      <c r="F15" s="6">
        <v>1109</v>
      </c>
      <c r="G15" s="6"/>
      <c r="H15" s="6">
        <f aca="true" t="shared" si="0" ref="H15:H21">+J15-F15</f>
        <v>-3023</v>
      </c>
      <c r="I15" s="6"/>
      <c r="J15" s="6">
        <v>-1914</v>
      </c>
      <c r="K15" s="6"/>
      <c r="L15" s="6">
        <v>-1005</v>
      </c>
      <c r="O15" s="93"/>
      <c r="P15" s="93"/>
    </row>
    <row r="16" spans="3:16" ht="12.75">
      <c r="C16" s="5" t="s">
        <v>359</v>
      </c>
      <c r="F16" s="6">
        <f>112828+10800</f>
        <v>123628</v>
      </c>
      <c r="G16" s="6"/>
      <c r="H16" s="6">
        <f t="shared" si="0"/>
        <v>-88192</v>
      </c>
      <c r="I16" s="6"/>
      <c r="J16" s="6">
        <v>35436</v>
      </c>
      <c r="K16" s="6"/>
      <c r="L16" s="6">
        <v>36145</v>
      </c>
      <c r="O16" s="93"/>
      <c r="P16" s="93"/>
    </row>
    <row r="17" spans="3:16" ht="12.75">
      <c r="C17" s="5" t="s">
        <v>167</v>
      </c>
      <c r="F17" s="6">
        <v>123272</v>
      </c>
      <c r="G17" s="6"/>
      <c r="H17" s="6">
        <f t="shared" si="0"/>
        <v>42937</v>
      </c>
      <c r="I17" s="6"/>
      <c r="J17" s="6">
        <v>166209</v>
      </c>
      <c r="K17" s="6"/>
      <c r="L17" s="6">
        <v>114925</v>
      </c>
      <c r="O17" s="93"/>
      <c r="P17" s="93"/>
    </row>
    <row r="18" spans="3:16" ht="12.75">
      <c r="C18" s="5" t="s">
        <v>360</v>
      </c>
      <c r="F18" s="6">
        <f>703009+972908</f>
        <v>1675917</v>
      </c>
      <c r="G18" s="6"/>
      <c r="H18" s="6">
        <f t="shared" si="0"/>
        <v>-999665</v>
      </c>
      <c r="I18" s="6"/>
      <c r="J18" s="6">
        <v>676252</v>
      </c>
      <c r="K18" s="6"/>
      <c r="L18" s="6">
        <v>675964</v>
      </c>
      <c r="N18" s="93"/>
      <c r="O18" s="93"/>
      <c r="P18" s="93"/>
    </row>
    <row r="19" spans="3:16" ht="12.75">
      <c r="C19" s="5" t="s">
        <v>361</v>
      </c>
      <c r="F19" s="6">
        <v>70190</v>
      </c>
      <c r="G19" s="6"/>
      <c r="H19" s="6">
        <f t="shared" si="0"/>
        <v>3675</v>
      </c>
      <c r="I19" s="6"/>
      <c r="J19" s="6">
        <v>73865</v>
      </c>
      <c r="K19" s="6"/>
      <c r="L19" s="6">
        <v>73865</v>
      </c>
      <c r="O19" s="93"/>
      <c r="P19" s="93"/>
    </row>
    <row r="20" spans="3:16" ht="12.75">
      <c r="C20" s="5" t="s">
        <v>168</v>
      </c>
      <c r="F20" s="6">
        <f>153356</f>
        <v>153356</v>
      </c>
      <c r="G20" s="6"/>
      <c r="H20" s="6">
        <f t="shared" si="0"/>
        <v>28749</v>
      </c>
      <c r="I20" s="6"/>
      <c r="J20" s="6">
        <f>252757-70652</f>
        <v>182105</v>
      </c>
      <c r="K20" s="6"/>
      <c r="L20" s="6">
        <v>103305</v>
      </c>
      <c r="O20" s="93"/>
      <c r="P20" s="93"/>
    </row>
    <row r="21" spans="3:16" ht="12.75">
      <c r="C21" s="5" t="s">
        <v>169</v>
      </c>
      <c r="F21" s="6">
        <v>28438</v>
      </c>
      <c r="G21" s="6"/>
      <c r="H21" s="6">
        <f t="shared" si="0"/>
        <v>-3433</v>
      </c>
      <c r="I21" s="6"/>
      <c r="J21" s="6">
        <v>25005</v>
      </c>
      <c r="K21" s="6"/>
      <c r="L21" s="6">
        <v>25932</v>
      </c>
      <c r="O21" s="93"/>
      <c r="P21" s="93"/>
    </row>
    <row r="22" spans="3:16" ht="12.75">
      <c r="C22" s="5" t="s">
        <v>347</v>
      </c>
      <c r="F22" s="6"/>
      <c r="G22" s="6"/>
      <c r="H22" s="6"/>
      <c r="I22" s="6"/>
      <c r="J22" s="6">
        <v>24101</v>
      </c>
      <c r="K22" s="6"/>
      <c r="L22" s="6">
        <v>24169</v>
      </c>
      <c r="O22" s="93"/>
      <c r="P22" s="93"/>
    </row>
    <row r="23" spans="3:12" ht="5.25" customHeight="1" thickBot="1">
      <c r="C23" s="5"/>
      <c r="F23" s="7"/>
      <c r="G23" s="8"/>
      <c r="H23" s="8"/>
      <c r="I23" s="8"/>
      <c r="J23" s="8"/>
      <c r="K23" s="8"/>
      <c r="L23" s="8"/>
    </row>
    <row r="24" spans="3:6" ht="12.75">
      <c r="C24" s="5"/>
      <c r="F24" s="6"/>
    </row>
    <row r="25" spans="3:6" ht="12.75">
      <c r="C25" s="5" t="s">
        <v>170</v>
      </c>
      <c r="F25" s="6"/>
    </row>
    <row r="26" spans="3:16" ht="12.75">
      <c r="C26" s="9" t="s">
        <v>174</v>
      </c>
      <c r="F26" s="6">
        <v>55091</v>
      </c>
      <c r="G26" s="6"/>
      <c r="H26" s="6">
        <f>+J26-F26</f>
        <v>-36647</v>
      </c>
      <c r="I26" s="6"/>
      <c r="J26" s="6">
        <v>18444</v>
      </c>
      <c r="K26" s="6"/>
      <c r="L26" s="10">
        <v>52451</v>
      </c>
      <c r="O26" s="93"/>
      <c r="P26" s="93"/>
    </row>
    <row r="27" spans="3:16" ht="12.75">
      <c r="C27" s="9" t="s">
        <v>171</v>
      </c>
      <c r="F27" s="6">
        <v>25647</v>
      </c>
      <c r="G27" s="6"/>
      <c r="H27" s="6">
        <f aca="true" t="shared" si="1" ref="H27:H33">+J27-F27</f>
        <v>23320</v>
      </c>
      <c r="I27" s="6"/>
      <c r="J27" s="6">
        <v>48967</v>
      </c>
      <c r="K27" s="6"/>
      <c r="L27" s="10">
        <v>31026</v>
      </c>
      <c r="O27" s="93"/>
      <c r="P27" s="93"/>
    </row>
    <row r="28" spans="3:16" ht="12.75">
      <c r="C28" s="11" t="s">
        <v>172</v>
      </c>
      <c r="F28" s="6">
        <v>147247</v>
      </c>
      <c r="G28" s="6"/>
      <c r="H28" s="6">
        <f t="shared" si="1"/>
        <v>-58395</v>
      </c>
      <c r="I28" s="6"/>
      <c r="J28" s="6">
        <v>88852</v>
      </c>
      <c r="K28" s="6"/>
      <c r="L28" s="10">
        <f>69231+51033</f>
        <v>120264</v>
      </c>
      <c r="O28" s="93"/>
      <c r="P28" s="93"/>
    </row>
    <row r="29" spans="3:16" ht="12.75">
      <c r="C29" s="9" t="s">
        <v>173</v>
      </c>
      <c r="F29" s="6">
        <f>70654</f>
        <v>70654</v>
      </c>
      <c r="G29" s="6"/>
      <c r="H29" s="6">
        <f t="shared" si="1"/>
        <v>9403</v>
      </c>
      <c r="I29" s="6"/>
      <c r="J29" s="6">
        <v>80057</v>
      </c>
      <c r="K29" s="6"/>
      <c r="L29" s="10">
        <v>69292</v>
      </c>
      <c r="O29" s="93"/>
      <c r="P29" s="93"/>
    </row>
    <row r="30" spans="3:16" ht="12.75">
      <c r="C30" s="9" t="s">
        <v>303</v>
      </c>
      <c r="F30" s="6"/>
      <c r="G30" s="6"/>
      <c r="H30" s="6"/>
      <c r="I30" s="6"/>
      <c r="J30" s="6">
        <v>7004</v>
      </c>
      <c r="K30" s="6"/>
      <c r="L30" s="10">
        <v>6641</v>
      </c>
      <c r="O30" s="93"/>
      <c r="P30" s="93"/>
    </row>
    <row r="31" spans="3:16" ht="12.75">
      <c r="C31" s="11" t="s">
        <v>305</v>
      </c>
      <c r="F31" s="6"/>
      <c r="G31" s="6"/>
      <c r="H31" s="6"/>
      <c r="I31" s="6"/>
      <c r="J31" s="6">
        <v>13207</v>
      </c>
      <c r="K31" s="6"/>
      <c r="L31" s="10">
        <v>7894</v>
      </c>
      <c r="O31" s="93"/>
      <c r="P31" s="93"/>
    </row>
    <row r="32" spans="3:16" ht="12.75">
      <c r="C32" s="11" t="s">
        <v>175</v>
      </c>
      <c r="F32" s="6">
        <v>77407</v>
      </c>
      <c r="G32" s="6"/>
      <c r="H32" s="6">
        <f t="shared" si="1"/>
        <v>51510</v>
      </c>
      <c r="I32" s="6"/>
      <c r="J32" s="6">
        <v>128917</v>
      </c>
      <c r="K32" s="6"/>
      <c r="L32" s="6">
        <v>96312</v>
      </c>
      <c r="O32" s="93"/>
      <c r="P32" s="93"/>
    </row>
    <row r="33" spans="3:16" ht="12.75">
      <c r="C33" s="9" t="s">
        <v>358</v>
      </c>
      <c r="F33" s="6">
        <v>34717</v>
      </c>
      <c r="G33" s="6"/>
      <c r="H33" s="6">
        <f t="shared" si="1"/>
        <v>207526</v>
      </c>
      <c r="I33" s="6"/>
      <c r="J33" s="6">
        <v>242243</v>
      </c>
      <c r="K33" s="6"/>
      <c r="L33" s="6">
        <v>93757</v>
      </c>
      <c r="O33" s="93"/>
      <c r="P33" s="93"/>
    </row>
    <row r="34" spans="3:12" ht="13.5" thickBot="1">
      <c r="C34" s="5"/>
      <c r="F34" s="12">
        <f>SUM(F27:F33)</f>
        <v>355672</v>
      </c>
      <c r="G34" s="13"/>
      <c r="H34" s="12">
        <f>SUM(H27:H33)</f>
        <v>233364</v>
      </c>
      <c r="I34" s="13"/>
      <c r="J34" s="12">
        <f>SUM(J26:J33)</f>
        <v>627691</v>
      </c>
      <c r="K34" s="13"/>
      <c r="L34" s="13">
        <f>SUM(L26:L33)</f>
        <v>477637</v>
      </c>
    </row>
    <row r="35" spans="3:6" ht="6" customHeight="1">
      <c r="C35" s="5"/>
      <c r="F35" s="6"/>
    </row>
    <row r="36" spans="3:6" ht="12.75">
      <c r="C36" s="5" t="s">
        <v>176</v>
      </c>
      <c r="F36" s="6"/>
    </row>
    <row r="37" spans="3:16" ht="12.75">
      <c r="C37" s="9" t="s">
        <v>177</v>
      </c>
      <c r="F37" s="6">
        <v>257119</v>
      </c>
      <c r="G37" s="6"/>
      <c r="H37" s="6">
        <f>+J37-F37</f>
        <v>-83179</v>
      </c>
      <c r="I37" s="6"/>
      <c r="J37" s="6">
        <v>173940</v>
      </c>
      <c r="K37" s="6"/>
      <c r="L37" s="6">
        <f>168012+19663</f>
        <v>187675</v>
      </c>
      <c r="O37" s="93"/>
      <c r="P37" s="93"/>
    </row>
    <row r="38" spans="3:16" ht="12.75">
      <c r="C38" s="9" t="s">
        <v>178</v>
      </c>
      <c r="F38" s="6">
        <v>46969</v>
      </c>
      <c r="G38" s="6"/>
      <c r="H38" s="6">
        <f>+J38-F38</f>
        <v>104253</v>
      </c>
      <c r="I38" s="6"/>
      <c r="J38" s="6">
        <v>151222</v>
      </c>
      <c r="K38" s="6"/>
      <c r="L38" s="6">
        <f>48645+3724</f>
        <v>52369</v>
      </c>
      <c r="O38" s="93"/>
      <c r="P38" s="93"/>
    </row>
    <row r="39" spans="3:16" ht="12.75">
      <c r="C39" s="11" t="s">
        <v>179</v>
      </c>
      <c r="F39" s="6">
        <v>371630</v>
      </c>
      <c r="G39" s="6"/>
      <c r="H39" s="6">
        <f>+J39-F39</f>
        <v>-59307</v>
      </c>
      <c r="I39" s="6"/>
      <c r="J39" s="6">
        <f>308523+3800</f>
        <v>312323</v>
      </c>
      <c r="K39" s="6"/>
      <c r="L39" s="6">
        <v>159928</v>
      </c>
      <c r="O39" s="93"/>
      <c r="P39" s="93"/>
    </row>
    <row r="40" spans="3:16" ht="12.75">
      <c r="C40" s="9" t="s">
        <v>180</v>
      </c>
      <c r="F40" s="6">
        <v>2347</v>
      </c>
      <c r="G40" s="6"/>
      <c r="H40" s="6">
        <f>+J40-F40</f>
        <v>334</v>
      </c>
      <c r="I40" s="6"/>
      <c r="J40" s="6">
        <v>2681</v>
      </c>
      <c r="K40" s="6"/>
      <c r="L40" s="6">
        <v>2490</v>
      </c>
      <c r="O40" s="93"/>
      <c r="P40" s="93"/>
    </row>
    <row r="41" spans="3:16" ht="12.75">
      <c r="C41" s="11" t="s">
        <v>181</v>
      </c>
      <c r="F41" s="6">
        <f>1783+5600</f>
        <v>7383</v>
      </c>
      <c r="G41" s="6"/>
      <c r="H41" s="6">
        <f>+J41-F41</f>
        <v>33461</v>
      </c>
      <c r="I41" s="6"/>
      <c r="J41" s="6">
        <v>40844</v>
      </c>
      <c r="K41" s="6"/>
      <c r="L41" s="6">
        <v>34586</v>
      </c>
      <c r="O41" s="93"/>
      <c r="P41" s="93"/>
    </row>
    <row r="42" spans="3:12" ht="13.5" thickBot="1">
      <c r="C42" s="5"/>
      <c r="F42" s="12">
        <f>SUM(F37:F41)</f>
        <v>685448</v>
      </c>
      <c r="G42" s="13"/>
      <c r="H42" s="12">
        <f>SUM(H37:H41)</f>
        <v>-4438</v>
      </c>
      <c r="I42" s="13"/>
      <c r="J42" s="12">
        <f>SUM(J37:J41)</f>
        <v>681010</v>
      </c>
      <c r="K42" s="13"/>
      <c r="L42" s="13">
        <f>SUM(L37:L41)</f>
        <v>437048</v>
      </c>
    </row>
    <row r="43" spans="3:6" ht="12.75">
      <c r="C43" s="5"/>
      <c r="F43" s="6"/>
    </row>
    <row r="44" spans="3:12" ht="12.75">
      <c r="C44" s="5" t="s">
        <v>17</v>
      </c>
      <c r="F44" s="10">
        <f>+F34-F42</f>
        <v>-329776</v>
      </c>
      <c r="G44" s="14"/>
      <c r="H44" s="10">
        <f>+H34-H42</f>
        <v>237802</v>
      </c>
      <c r="I44" s="14"/>
      <c r="J44" s="10">
        <f>+J34-J42</f>
        <v>-53319</v>
      </c>
      <c r="K44" s="14"/>
      <c r="L44" s="10">
        <f>+L34-L42</f>
        <v>40589</v>
      </c>
    </row>
    <row r="45" spans="3:12" ht="12.75">
      <c r="C45" s="5"/>
      <c r="F45" s="6"/>
      <c r="L45" s="6"/>
    </row>
    <row r="46" spans="3:16" ht="12.75">
      <c r="C46" s="5" t="s">
        <v>182</v>
      </c>
      <c r="F46" s="6">
        <v>6254</v>
      </c>
      <c r="G46" s="6"/>
      <c r="H46" s="6">
        <f>+J46-F46</f>
        <v>274323</v>
      </c>
      <c r="I46" s="6"/>
      <c r="J46" s="6">
        <v>280577</v>
      </c>
      <c r="K46" s="6"/>
      <c r="L46" s="6">
        <v>303502</v>
      </c>
      <c r="O46" s="93"/>
      <c r="P46" s="93"/>
    </row>
    <row r="47" spans="3:12" ht="12.75">
      <c r="C47" s="5"/>
      <c r="F47" s="6"/>
      <c r="G47" s="6"/>
      <c r="H47" s="6"/>
      <c r="I47" s="6"/>
      <c r="J47" s="6"/>
      <c r="K47" s="6"/>
      <c r="L47" s="6"/>
    </row>
    <row r="48" spans="3:12" ht="12.75">
      <c r="C48" s="5" t="s">
        <v>183</v>
      </c>
      <c r="F48" s="6"/>
      <c r="G48" s="6"/>
      <c r="H48" s="6"/>
      <c r="I48" s="6"/>
      <c r="J48" s="6"/>
      <c r="K48" s="6"/>
      <c r="L48" s="6"/>
    </row>
    <row r="49" spans="3:16" ht="12.75">
      <c r="C49" s="11" t="s">
        <v>184</v>
      </c>
      <c r="F49" s="6">
        <f>69759+150000+196976</f>
        <v>416735</v>
      </c>
      <c r="G49" s="6"/>
      <c r="H49" s="6">
        <f>+J49-F49</f>
        <v>-25737</v>
      </c>
      <c r="I49" s="6"/>
      <c r="J49" s="6">
        <v>390998</v>
      </c>
      <c r="K49" s="6"/>
      <c r="L49" s="6">
        <v>222798</v>
      </c>
      <c r="O49" s="93"/>
      <c r="P49" s="93"/>
    </row>
    <row r="50" spans="3:16" ht="12.75">
      <c r="C50" s="11" t="s">
        <v>185</v>
      </c>
      <c r="F50" s="6">
        <v>1957</v>
      </c>
      <c r="G50" s="6"/>
      <c r="H50" s="6">
        <f>+J50-F50</f>
        <v>0</v>
      </c>
      <c r="I50" s="6"/>
      <c r="J50" s="6">
        <v>1957</v>
      </c>
      <c r="K50" s="6"/>
      <c r="L50" s="6">
        <v>1957</v>
      </c>
      <c r="O50" s="93"/>
      <c r="P50" s="93"/>
    </row>
    <row r="51" spans="3:16" ht="12.75">
      <c r="C51" s="11" t="s">
        <v>180</v>
      </c>
      <c r="F51" s="6">
        <v>1727</v>
      </c>
      <c r="G51" s="6"/>
      <c r="H51" s="6">
        <f>+J51-F51</f>
        <v>-1014</v>
      </c>
      <c r="I51" s="6"/>
      <c r="J51" s="6">
        <v>713</v>
      </c>
      <c r="K51" s="6"/>
      <c r="L51" s="6">
        <v>2447</v>
      </c>
      <c r="O51" s="93"/>
      <c r="P51" s="93"/>
    </row>
    <row r="52" spans="3:16" ht="12.75">
      <c r="C52" s="11" t="s">
        <v>186</v>
      </c>
      <c r="F52" s="6">
        <f>327590-4100</f>
        <v>323490</v>
      </c>
      <c r="G52" s="6"/>
      <c r="H52" s="6">
        <f>+J52-F52</f>
        <v>-231801</v>
      </c>
      <c r="I52" s="6"/>
      <c r="J52" s="6">
        <v>91689</v>
      </c>
      <c r="K52" s="6"/>
      <c r="L52" s="6">
        <v>89996</v>
      </c>
      <c r="O52" s="93"/>
      <c r="P52" s="93"/>
    </row>
    <row r="53" spans="3:6" ht="3.75" customHeight="1">
      <c r="C53" s="11"/>
      <c r="F53" s="6"/>
    </row>
    <row r="54" spans="3:12" ht="13.5" thickBot="1">
      <c r="C54" s="5"/>
      <c r="F54" s="15">
        <f>SUM(F12:F21)+F44-SUM(F46:F52)</f>
        <v>1330422</v>
      </c>
      <c r="G54" s="15"/>
      <c r="H54" s="15">
        <f>SUM(H12:H21)+H44-SUM(H46:H52)</f>
        <v>-807250</v>
      </c>
      <c r="I54" s="15"/>
      <c r="J54" s="15">
        <f>+SUM(J12:J22)+J44-SUM(J46:J52)</f>
        <v>667292</v>
      </c>
      <c r="K54" s="15"/>
      <c r="L54" s="15">
        <f>+SUM(L12:L22)+L44-SUM(L46:L52)</f>
        <v>786532</v>
      </c>
    </row>
    <row r="55" ht="13.5" thickTop="1">
      <c r="F55" s="6"/>
    </row>
    <row r="56" spans="3:6" ht="12.75">
      <c r="C56" s="5"/>
      <c r="F56" s="6"/>
    </row>
    <row r="57" spans="3:6" ht="12.75">
      <c r="C57" s="5"/>
      <c r="F57" s="6"/>
    </row>
    <row r="58" spans="3:6" ht="15.75">
      <c r="C58" s="96" t="s">
        <v>262</v>
      </c>
      <c r="F58" s="6"/>
    </row>
    <row r="59" spans="3:6" ht="15.75">
      <c r="C59" s="97" t="str">
        <f>+C7</f>
        <v>AS AT 31 MARCH 2006</v>
      </c>
      <c r="F59" s="6"/>
    </row>
    <row r="60" ht="12.75">
      <c r="F60" s="6"/>
    </row>
    <row r="61" spans="6:12" ht="12.75">
      <c r="F61" s="16" t="str">
        <f>+F9</f>
        <v>Actual/original</v>
      </c>
      <c r="G61" s="2"/>
      <c r="H61" s="16" t="str">
        <f>+H9</f>
        <v>Reclass</v>
      </c>
      <c r="I61" s="2"/>
      <c r="J61" s="16" t="str">
        <f>+J9</f>
        <v>Actual</v>
      </c>
      <c r="K61" s="2"/>
      <c r="L61" s="2" t="str">
        <f>+L9</f>
        <v>Audited</v>
      </c>
    </row>
    <row r="62" spans="3:12" ht="12.75">
      <c r="C62" s="1" t="s">
        <v>164</v>
      </c>
      <c r="F62" s="16" t="str">
        <f>+F10</f>
        <v>MAR 2003</v>
      </c>
      <c r="G62" s="4"/>
      <c r="H62" s="16">
        <f>+H10</f>
        <v>0</v>
      </c>
      <c r="I62" s="4"/>
      <c r="J62" s="16" t="str">
        <f>+J10</f>
        <v>MAR 2006</v>
      </c>
      <c r="K62" s="4"/>
      <c r="L62" s="4" t="str">
        <f>+L10</f>
        <v>MAR 2005</v>
      </c>
    </row>
    <row r="63" spans="3:6" ht="12.75">
      <c r="C63" s="5"/>
      <c r="F63" s="6"/>
    </row>
    <row r="64" spans="3:6" ht="12.75">
      <c r="C64" s="5" t="s">
        <v>187</v>
      </c>
      <c r="F64" s="6"/>
    </row>
    <row r="65" spans="3:15" ht="12.75">
      <c r="C65" s="11" t="s">
        <v>188</v>
      </c>
      <c r="F65" s="6">
        <v>134995</v>
      </c>
      <c r="H65" s="6">
        <f>+J65-F65</f>
        <v>143616</v>
      </c>
      <c r="J65" s="6">
        <v>278611</v>
      </c>
      <c r="L65" s="6">
        <v>277114</v>
      </c>
      <c r="O65" s="93"/>
    </row>
    <row r="66" spans="3:6" ht="12.75">
      <c r="C66" s="11" t="s">
        <v>189</v>
      </c>
      <c r="F66" s="6"/>
    </row>
    <row r="67" spans="3:15" ht="12.75">
      <c r="C67" s="17" t="s">
        <v>190</v>
      </c>
      <c r="F67" s="18">
        <v>231873</v>
      </c>
      <c r="H67" s="108">
        <f>+J67-F67</f>
        <v>-138494</v>
      </c>
      <c r="J67" s="19">
        <v>93379</v>
      </c>
      <c r="L67" s="19">
        <v>91713</v>
      </c>
      <c r="O67" s="93"/>
    </row>
    <row r="68" spans="3:15" ht="12.75">
      <c r="C68" s="17" t="s">
        <v>191</v>
      </c>
      <c r="F68" s="20">
        <v>-14055</v>
      </c>
      <c r="H68" s="109">
        <f>+J68-F68</f>
        <v>3090</v>
      </c>
      <c r="J68" s="20">
        <v>-10965</v>
      </c>
      <c r="L68" s="20">
        <v>-11082</v>
      </c>
      <c r="O68" s="93"/>
    </row>
    <row r="69" spans="3:15" ht="12.75">
      <c r="C69" s="17" t="s">
        <v>192</v>
      </c>
      <c r="F69" s="20">
        <f>1808</f>
        <v>1808</v>
      </c>
      <c r="H69" s="109">
        <f>+J69-F69</f>
        <v>-13377</v>
      </c>
      <c r="J69" s="21">
        <v>-11569</v>
      </c>
      <c r="L69" s="21">
        <v>31364</v>
      </c>
      <c r="O69" s="93"/>
    </row>
    <row r="70" spans="3:15" ht="12.75">
      <c r="C70" s="17" t="s">
        <v>341</v>
      </c>
      <c r="F70" s="20"/>
      <c r="H70" s="109"/>
      <c r="J70" s="21">
        <v>-47672</v>
      </c>
      <c r="L70" s="20">
        <v>-34542</v>
      </c>
      <c r="O70" s="93"/>
    </row>
    <row r="71" spans="3:15" ht="12.75">
      <c r="C71" s="17" t="s">
        <v>193</v>
      </c>
      <c r="F71" s="22">
        <f>239875-1500</f>
        <v>238375</v>
      </c>
      <c r="H71" s="110">
        <f>+J71-F71</f>
        <v>-12885</v>
      </c>
      <c r="J71" s="23">
        <v>225490</v>
      </c>
      <c r="L71" s="23">
        <v>250986</v>
      </c>
      <c r="O71" s="93"/>
    </row>
    <row r="72" spans="3:12" ht="12.75">
      <c r="C72" s="5"/>
      <c r="F72" s="10">
        <f>SUM(F67:F71)</f>
        <v>458001</v>
      </c>
      <c r="H72" s="10">
        <f>SUM(H67:H71)</f>
        <v>-161666</v>
      </c>
      <c r="J72" s="10">
        <f>SUM(J67:J71)</f>
        <v>248663</v>
      </c>
      <c r="L72" s="14">
        <f>SUM(L67:L71)</f>
        <v>328439</v>
      </c>
    </row>
    <row r="73" spans="3:12" ht="9" customHeight="1">
      <c r="C73" s="5"/>
      <c r="F73" s="24"/>
      <c r="G73" s="25"/>
      <c r="H73" s="25"/>
      <c r="I73" s="25"/>
      <c r="J73" s="25"/>
      <c r="K73" s="25"/>
      <c r="L73" s="25"/>
    </row>
    <row r="74" spans="3:12" ht="25.5" customHeight="1">
      <c r="C74" s="11" t="s">
        <v>194</v>
      </c>
      <c r="F74" s="10">
        <f>+F72+F65</f>
        <v>592996</v>
      </c>
      <c r="H74" s="10">
        <f>+H72+H65</f>
        <v>-18050</v>
      </c>
      <c r="J74" s="10">
        <f>+J72+J65</f>
        <v>527274</v>
      </c>
      <c r="L74" s="10">
        <f>+L72+L65</f>
        <v>605553</v>
      </c>
    </row>
    <row r="75" spans="3:6" ht="12.75">
      <c r="C75" s="5"/>
      <c r="F75" s="6"/>
    </row>
    <row r="76" spans="3:12" ht="12.75">
      <c r="C76" s="11" t="s">
        <v>195</v>
      </c>
      <c r="F76" s="6">
        <v>169217</v>
      </c>
      <c r="H76" s="6">
        <f>+J76-F76</f>
        <v>-29199</v>
      </c>
      <c r="J76" s="6">
        <v>140018</v>
      </c>
      <c r="L76" s="6">
        <v>180979</v>
      </c>
    </row>
    <row r="77" spans="3:6" ht="12.75">
      <c r="C77" s="5"/>
      <c r="F77" s="6"/>
    </row>
    <row r="78" spans="6:12" ht="13.5" thickBot="1">
      <c r="F78" s="15">
        <f>+F76+F74</f>
        <v>762213</v>
      </c>
      <c r="G78" s="15">
        <f>+G76+G74</f>
        <v>0</v>
      </c>
      <c r="H78" s="15">
        <f>+H76+H74</f>
        <v>-47249</v>
      </c>
      <c r="I78" s="15"/>
      <c r="J78" s="15">
        <f>+J76+J74</f>
        <v>667292</v>
      </c>
      <c r="K78" s="15"/>
      <c r="L78" s="15">
        <f>+L74+L76</f>
        <v>786532</v>
      </c>
    </row>
    <row r="79" ht="13.5" thickTop="1">
      <c r="C79" s="5"/>
    </row>
    <row r="80" spans="3:12" ht="12.75">
      <c r="C80" s="5" t="s">
        <v>150</v>
      </c>
      <c r="F80" s="26">
        <f>(+F74-F20)/F65</f>
        <v>3.2567132116004296</v>
      </c>
      <c r="J80" s="26">
        <f>(+J74)/(J65-19055)</f>
        <v>2.031446007797932</v>
      </c>
      <c r="L80" s="26">
        <f>(+L74)/(L65-13229)</f>
        <v>2.294760975424901</v>
      </c>
    </row>
    <row r="81" spans="3:12" ht="12.75">
      <c r="C81" s="5" t="s">
        <v>138</v>
      </c>
      <c r="L81" s="93"/>
    </row>
    <row r="82" ht="12.75">
      <c r="C82" s="5"/>
    </row>
    <row r="83" spans="1:12" ht="39" customHeight="1">
      <c r="A83" s="162" t="s">
        <v>373</v>
      </c>
      <c r="B83" s="162"/>
      <c r="C83" s="162"/>
      <c r="D83" s="162"/>
      <c r="E83" s="162"/>
      <c r="F83" s="162"/>
      <c r="G83" s="162"/>
      <c r="H83" s="162"/>
      <c r="I83" s="162"/>
      <c r="J83" s="162"/>
      <c r="K83" s="162"/>
      <c r="L83" s="162"/>
    </row>
    <row r="84" ht="12.75">
      <c r="C84" s="5"/>
    </row>
    <row r="85" spans="3:12" ht="12.75">
      <c r="C85" s="5"/>
      <c r="F85" s="93"/>
      <c r="L85" s="14"/>
    </row>
    <row r="86" spans="3:12" ht="12.75">
      <c r="C86" s="5"/>
      <c r="J86" s="93"/>
      <c r="L86" s="5"/>
    </row>
    <row r="87" spans="3:12" ht="12.75">
      <c r="C87" s="5"/>
      <c r="J87" s="93"/>
      <c r="L87" s="5"/>
    </row>
    <row r="88" spans="3:12" ht="12.75">
      <c r="C88" s="5"/>
      <c r="L88" s="5"/>
    </row>
    <row r="89" spans="3:12" ht="12.75">
      <c r="C89" s="5"/>
      <c r="J89" s="93"/>
      <c r="L89" s="5"/>
    </row>
    <row r="90" spans="3:12" ht="12.75">
      <c r="C90" s="5"/>
      <c r="L90" s="5"/>
    </row>
    <row r="91" spans="3:12" ht="12.75">
      <c r="C91" s="5"/>
      <c r="L91" s="5"/>
    </row>
    <row r="92" spans="3:12" ht="12.75">
      <c r="C92" s="5"/>
      <c r="F92" s="93"/>
      <c r="L92" s="5"/>
    </row>
    <row r="93" spans="3:12" ht="12.75">
      <c r="C93" s="5"/>
      <c r="L93" s="5"/>
    </row>
    <row r="94" spans="3:12" ht="12.75">
      <c r="C94" s="5"/>
      <c r="L94" s="5"/>
    </row>
    <row r="95" ht="12.75">
      <c r="C95" s="5"/>
    </row>
    <row r="96" spans="3:12" ht="12.75">
      <c r="C96" s="5"/>
      <c r="L96" s="5"/>
    </row>
    <row r="97" spans="3:12" ht="12.75">
      <c r="C97" s="5"/>
      <c r="L97" s="5"/>
    </row>
    <row r="98" spans="3:12" ht="12.75">
      <c r="C98" s="5"/>
      <c r="L98" s="5"/>
    </row>
    <row r="99" spans="3:12" ht="12.75">
      <c r="C99" s="5"/>
      <c r="L99" s="5"/>
    </row>
    <row r="100" spans="3:12" ht="12.75">
      <c r="C100" s="5"/>
      <c r="L100" s="5"/>
    </row>
  </sheetData>
  <mergeCells count="1">
    <mergeCell ref="A83:L83"/>
  </mergeCells>
  <printOptions/>
  <pageMargins left="0.5" right="0.36" top="0.69" bottom="0.17" header="0.5" footer="0.18"/>
  <pageSetup horizontalDpi="600" verticalDpi="600" orientation="portrait" paperSize="9" scale="105" r:id="rId1"/>
  <rowBreaks count="1" manualBreakCount="1">
    <brk id="55" max="255" man="1"/>
  </rowBreaks>
</worksheet>
</file>

<file path=xl/worksheets/sheet3.xml><?xml version="1.0" encoding="utf-8"?>
<worksheet xmlns="http://schemas.openxmlformats.org/spreadsheetml/2006/main" xmlns:r="http://schemas.openxmlformats.org/officeDocument/2006/relationships">
  <sheetPr codeName="Sheet15"/>
  <dimension ref="A1:N48"/>
  <sheetViews>
    <sheetView showGridLines="0" workbookViewId="0" topLeftCell="A3">
      <selection activeCell="G22" sqref="G22"/>
    </sheetView>
  </sheetViews>
  <sheetFormatPr defaultColWidth="9.140625" defaultRowHeight="12.75"/>
  <cols>
    <col min="1" max="1" width="11.421875" style="49" customWidth="1"/>
    <col min="2" max="2" width="17.28125" style="49" customWidth="1"/>
    <col min="3" max="3" width="9.7109375" style="49" customWidth="1"/>
    <col min="4" max="4" width="12.140625" style="49" customWidth="1"/>
    <col min="5" max="5" width="12.57421875" style="49" customWidth="1"/>
    <col min="6" max="6" width="12.7109375" style="49" customWidth="1"/>
    <col min="7" max="7" width="16.00390625" style="49" customWidth="1"/>
    <col min="8" max="9" width="13.140625" style="49" customWidth="1"/>
    <col min="10" max="10" width="12.421875" style="49" customWidth="1"/>
  </cols>
  <sheetData>
    <row r="1" spans="1:10" ht="23.25" thickBot="1">
      <c r="A1" s="98" t="s">
        <v>288</v>
      </c>
      <c r="B1" s="99"/>
      <c r="C1" s="99"/>
      <c r="D1" s="99"/>
      <c r="E1" s="99"/>
      <c r="F1" s="99"/>
      <c r="G1" s="99"/>
      <c r="H1" s="99"/>
      <c r="I1" s="99"/>
      <c r="J1" s="99"/>
    </row>
    <row r="2" ht="15.75">
      <c r="A2" s="97" t="str">
        <f>+CBS!C2</f>
        <v>Quarterly report on consolidated results for the financial quarter ended 31 March 2006</v>
      </c>
    </row>
    <row r="3" ht="15.75">
      <c r="A3" s="97" t="s">
        <v>296</v>
      </c>
    </row>
    <row r="4" ht="15.75">
      <c r="A4" s="97"/>
    </row>
    <row r="6" spans="1:10" s="52" customFormat="1" ht="18.75">
      <c r="A6" s="100" t="s">
        <v>287</v>
      </c>
      <c r="B6" s="51"/>
      <c r="C6" s="51"/>
      <c r="D6" s="51"/>
      <c r="E6" s="51"/>
      <c r="F6" s="51"/>
      <c r="G6" s="51"/>
      <c r="H6" s="51"/>
      <c r="I6" s="51"/>
      <c r="J6" s="51"/>
    </row>
    <row r="7" spans="1:10" s="52" customFormat="1" ht="18.75">
      <c r="A7" s="102" t="s">
        <v>55</v>
      </c>
      <c r="B7" s="51"/>
      <c r="C7" s="51"/>
      <c r="D7" s="51"/>
      <c r="E7" s="51"/>
      <c r="F7" s="51"/>
      <c r="G7" s="51"/>
      <c r="H7" s="51"/>
      <c r="I7" s="51"/>
      <c r="J7" s="51"/>
    </row>
    <row r="8" spans="1:10" s="52" customFormat="1" ht="12.75">
      <c r="A8" s="51"/>
      <c r="B8" s="51"/>
      <c r="C8" s="51"/>
      <c r="D8" s="51"/>
      <c r="E8" s="51"/>
      <c r="F8" s="51"/>
      <c r="G8" s="51"/>
      <c r="H8" s="51"/>
      <c r="I8" s="51"/>
      <c r="J8" s="51"/>
    </row>
    <row r="9" spans="1:10" s="52" customFormat="1" ht="12.75">
      <c r="A9" s="50" t="s">
        <v>260</v>
      </c>
      <c r="B9" s="51"/>
      <c r="C9" s="51"/>
      <c r="D9" s="51"/>
      <c r="E9" s="53" t="s">
        <v>352</v>
      </c>
      <c r="F9" s="51"/>
      <c r="G9" s="51"/>
      <c r="H9" s="51"/>
      <c r="I9" s="51"/>
      <c r="J9" s="51"/>
    </row>
    <row r="10" spans="1:10" s="52" customFormat="1" ht="12.75">
      <c r="A10" s="54" t="s">
        <v>54</v>
      </c>
      <c r="B10" s="51"/>
      <c r="C10" s="51"/>
      <c r="D10" s="2" t="s">
        <v>214</v>
      </c>
      <c r="E10" s="2" t="s">
        <v>214</v>
      </c>
      <c r="F10" s="2" t="s">
        <v>215</v>
      </c>
      <c r="G10" s="2" t="s">
        <v>216</v>
      </c>
      <c r="H10" s="2" t="s">
        <v>339</v>
      </c>
      <c r="I10" s="2" t="s">
        <v>217</v>
      </c>
      <c r="J10" s="55" t="s">
        <v>218</v>
      </c>
    </row>
    <row r="11" spans="1:10" s="52" customFormat="1" ht="12.75">
      <c r="A11" s="53"/>
      <c r="B11" s="51"/>
      <c r="C11" s="51"/>
      <c r="D11" s="2" t="s">
        <v>219</v>
      </c>
      <c r="E11" s="2" t="s">
        <v>220</v>
      </c>
      <c r="F11" s="2" t="s">
        <v>221</v>
      </c>
      <c r="G11" s="2" t="s">
        <v>221</v>
      </c>
      <c r="H11" s="2" t="s">
        <v>340</v>
      </c>
      <c r="I11" s="2" t="s">
        <v>222</v>
      </c>
      <c r="J11" s="55"/>
    </row>
    <row r="12" spans="1:10" s="52" customFormat="1" ht="12.75">
      <c r="A12" s="51"/>
      <c r="B12" s="51"/>
      <c r="C12" s="51"/>
      <c r="D12" s="2" t="s">
        <v>261</v>
      </c>
      <c r="E12" s="2" t="s">
        <v>261</v>
      </c>
      <c r="F12" s="2" t="s">
        <v>261</v>
      </c>
      <c r="G12" s="2" t="s">
        <v>261</v>
      </c>
      <c r="H12" s="2" t="s">
        <v>261</v>
      </c>
      <c r="I12" s="2" t="s">
        <v>261</v>
      </c>
      <c r="J12" s="88" t="s">
        <v>261</v>
      </c>
    </row>
    <row r="13" spans="1:10" s="52" customFormat="1" ht="12.75">
      <c r="A13" s="51" t="s">
        <v>379</v>
      </c>
      <c r="B13" s="51"/>
      <c r="C13" s="51"/>
      <c r="D13" s="56">
        <v>277114</v>
      </c>
      <c r="E13" s="56">
        <v>91713</v>
      </c>
      <c r="F13" s="56">
        <v>31364</v>
      </c>
      <c r="G13" s="56">
        <v>-11082</v>
      </c>
      <c r="H13" s="56">
        <v>-34542</v>
      </c>
      <c r="I13" s="56">
        <v>250986</v>
      </c>
      <c r="J13" s="57">
        <f aca="true" t="shared" si="0" ref="J13:J21">SUM(D13:I13)</f>
        <v>605553</v>
      </c>
    </row>
    <row r="14" spans="1:10" s="52" customFormat="1" ht="12.75">
      <c r="A14" s="51" t="s">
        <v>223</v>
      </c>
      <c r="B14" s="51"/>
      <c r="C14" s="51"/>
      <c r="D14" s="56">
        <v>64</v>
      </c>
      <c r="E14" s="56">
        <v>61</v>
      </c>
      <c r="F14" s="56">
        <v>0</v>
      </c>
      <c r="G14" s="56">
        <v>0</v>
      </c>
      <c r="H14" s="56">
        <v>0</v>
      </c>
      <c r="I14" s="56">
        <v>0</v>
      </c>
      <c r="J14" s="57">
        <f t="shared" si="0"/>
        <v>125</v>
      </c>
    </row>
    <row r="15" spans="1:10" s="52" customFormat="1" ht="12.75">
      <c r="A15" s="51" t="s">
        <v>224</v>
      </c>
      <c r="B15" s="51"/>
      <c r="C15" s="51"/>
      <c r="D15" s="56">
        <f>163+1250+20</f>
        <v>1433</v>
      </c>
      <c r="E15" s="56">
        <f>183+1400+22</f>
        <v>1605</v>
      </c>
      <c r="F15" s="56">
        <v>1868</v>
      </c>
      <c r="G15" s="56">
        <v>0</v>
      </c>
      <c r="H15" s="56">
        <v>0</v>
      </c>
      <c r="I15" s="56">
        <v>0</v>
      </c>
      <c r="J15" s="57">
        <f t="shared" si="0"/>
        <v>4906</v>
      </c>
    </row>
    <row r="16" spans="1:10" s="52" customFormat="1" ht="12.75">
      <c r="A16" s="51" t="s">
        <v>341</v>
      </c>
      <c r="B16" s="51"/>
      <c r="C16" s="51"/>
      <c r="D16" s="56">
        <v>0</v>
      </c>
      <c r="E16" s="56">
        <v>0</v>
      </c>
      <c r="F16" s="56">
        <v>0</v>
      </c>
      <c r="G16" s="56">
        <v>0</v>
      </c>
      <c r="H16" s="56">
        <v>-13130</v>
      </c>
      <c r="I16" s="56">
        <v>0</v>
      </c>
      <c r="J16" s="57">
        <f t="shared" si="0"/>
        <v>-13130</v>
      </c>
    </row>
    <row r="17" spans="1:10" s="52" customFormat="1" ht="12.75">
      <c r="A17" s="51" t="s">
        <v>342</v>
      </c>
      <c r="B17" s="51"/>
      <c r="C17" s="51"/>
      <c r="D17" s="56">
        <v>0</v>
      </c>
      <c r="E17" s="56">
        <v>0</v>
      </c>
      <c r="F17" s="56">
        <v>0</v>
      </c>
      <c r="G17" s="56">
        <v>0</v>
      </c>
      <c r="H17" s="56">
        <v>0</v>
      </c>
      <c r="I17" s="56">
        <v>0</v>
      </c>
      <c r="J17" s="57">
        <f t="shared" si="0"/>
        <v>0</v>
      </c>
    </row>
    <row r="18" spans="1:10" s="52" customFormat="1" ht="12.75">
      <c r="A18" s="51" t="s">
        <v>57</v>
      </c>
      <c r="B18" s="51"/>
      <c r="C18" s="51"/>
      <c r="D18" s="56">
        <v>0</v>
      </c>
      <c r="E18" s="56">
        <v>0</v>
      </c>
      <c r="F18" s="56">
        <v>0</v>
      </c>
      <c r="G18" s="56">
        <v>0</v>
      </c>
      <c r="H18" s="56">
        <v>0</v>
      </c>
      <c r="I18" s="56">
        <v>-18060</v>
      </c>
      <c r="J18" s="57">
        <f t="shared" si="0"/>
        <v>-18060</v>
      </c>
    </row>
    <row r="19" spans="1:10" s="52" customFormat="1" ht="12.75">
      <c r="A19" s="51" t="s">
        <v>225</v>
      </c>
      <c r="B19" s="51"/>
      <c r="C19" s="51"/>
      <c r="D19" s="56">
        <v>0</v>
      </c>
      <c r="E19" s="56">
        <v>0</v>
      </c>
      <c r="F19" s="56">
        <v>0</v>
      </c>
      <c r="G19" s="56">
        <v>0</v>
      </c>
      <c r="H19" s="56">
        <v>0</v>
      </c>
      <c r="I19" s="56">
        <v>-7436</v>
      </c>
      <c r="J19" s="57">
        <f t="shared" si="0"/>
        <v>-7436</v>
      </c>
    </row>
    <row r="20" spans="1:10" s="52" customFormat="1" ht="12.75">
      <c r="A20" s="51" t="s">
        <v>58</v>
      </c>
      <c r="B20" s="51"/>
      <c r="C20" s="51"/>
      <c r="D20" s="56">
        <v>0</v>
      </c>
      <c r="E20" s="56">
        <v>0</v>
      </c>
      <c r="F20" s="56">
        <v>-44801</v>
      </c>
      <c r="G20" s="56">
        <v>0</v>
      </c>
      <c r="H20" s="56">
        <v>0</v>
      </c>
      <c r="I20" s="56">
        <v>0</v>
      </c>
      <c r="J20" s="57">
        <f t="shared" si="0"/>
        <v>-44801</v>
      </c>
    </row>
    <row r="21" spans="1:10" s="52" customFormat="1" ht="12.75">
      <c r="A21" s="51" t="s">
        <v>363</v>
      </c>
      <c r="B21" s="51"/>
      <c r="C21" s="51"/>
      <c r="D21" s="56">
        <v>0</v>
      </c>
      <c r="E21" s="56">
        <v>0</v>
      </c>
      <c r="F21" s="56">
        <v>0</v>
      </c>
      <c r="G21" s="56">
        <v>117</v>
      </c>
      <c r="H21" s="56">
        <v>0</v>
      </c>
      <c r="I21" s="56">
        <v>0</v>
      </c>
      <c r="J21" s="57">
        <f t="shared" si="0"/>
        <v>117</v>
      </c>
    </row>
    <row r="22" spans="1:10" s="52" customFormat="1" ht="5.25" customHeight="1">
      <c r="A22" s="51"/>
      <c r="B22" s="51"/>
      <c r="C22" s="51"/>
      <c r="D22" s="56"/>
      <c r="E22" s="56"/>
      <c r="F22" s="56"/>
      <c r="G22" s="56"/>
      <c r="H22" s="56"/>
      <c r="I22" s="56"/>
      <c r="J22" s="57"/>
    </row>
    <row r="23" spans="1:10" s="52" customFormat="1" ht="20.25" customHeight="1" thickBot="1">
      <c r="A23" s="51" t="s">
        <v>56</v>
      </c>
      <c r="B23" s="51"/>
      <c r="C23" s="51"/>
      <c r="D23" s="58">
        <f aca="true" t="shared" si="1" ref="D23:J23">SUM(D13:D21)</f>
        <v>278611</v>
      </c>
      <c r="E23" s="58">
        <f t="shared" si="1"/>
        <v>93379</v>
      </c>
      <c r="F23" s="58">
        <f t="shared" si="1"/>
        <v>-11569</v>
      </c>
      <c r="G23" s="58">
        <f t="shared" si="1"/>
        <v>-10965</v>
      </c>
      <c r="H23" s="58">
        <f t="shared" si="1"/>
        <v>-47672</v>
      </c>
      <c r="I23" s="58">
        <f t="shared" si="1"/>
        <v>225490</v>
      </c>
      <c r="J23" s="59">
        <f t="shared" si="1"/>
        <v>527274</v>
      </c>
    </row>
    <row r="24" spans="1:10" s="52" customFormat="1" ht="20.25" customHeight="1" thickTop="1">
      <c r="A24" s="51"/>
      <c r="B24" s="51"/>
      <c r="C24" s="51"/>
      <c r="D24" s="60"/>
      <c r="E24" s="60"/>
      <c r="F24" s="60"/>
      <c r="G24" s="60"/>
      <c r="H24" s="60"/>
      <c r="I24" s="60"/>
      <c r="J24" s="60"/>
    </row>
    <row r="25" spans="1:10" s="52" customFormat="1" ht="20.25" customHeight="1">
      <c r="A25" s="51"/>
      <c r="B25" s="51"/>
      <c r="C25" s="51"/>
      <c r="D25" s="60"/>
      <c r="E25" s="60"/>
      <c r="F25" s="60"/>
      <c r="G25" s="60"/>
      <c r="H25" s="60"/>
      <c r="I25" s="60"/>
      <c r="J25" s="60"/>
    </row>
    <row r="26" spans="1:10" s="52" customFormat="1" ht="12.75">
      <c r="A26" s="50" t="s">
        <v>260</v>
      </c>
      <c r="B26" s="51"/>
      <c r="C26" s="51"/>
      <c r="D26" s="51"/>
      <c r="E26" s="53" t="s">
        <v>351</v>
      </c>
      <c r="F26" s="51"/>
      <c r="G26" s="51"/>
      <c r="H26" s="51"/>
      <c r="I26" s="51"/>
      <c r="J26" s="51"/>
    </row>
    <row r="27" spans="1:10" s="52" customFormat="1" ht="12.75">
      <c r="A27" s="54" t="s">
        <v>370</v>
      </c>
      <c r="B27" s="51"/>
      <c r="C27" s="51"/>
      <c r="D27" s="2" t="s">
        <v>214</v>
      </c>
      <c r="E27" s="2" t="s">
        <v>214</v>
      </c>
      <c r="F27" s="2" t="s">
        <v>215</v>
      </c>
      <c r="G27" s="2" t="s">
        <v>216</v>
      </c>
      <c r="H27" s="2" t="s">
        <v>339</v>
      </c>
      <c r="I27" s="2" t="s">
        <v>217</v>
      </c>
      <c r="J27" s="55" t="s">
        <v>218</v>
      </c>
    </row>
    <row r="28" spans="1:10" s="52" customFormat="1" ht="12.75">
      <c r="A28" s="53"/>
      <c r="B28" s="51"/>
      <c r="C28" s="51"/>
      <c r="D28" s="2" t="s">
        <v>219</v>
      </c>
      <c r="E28" s="2" t="s">
        <v>220</v>
      </c>
      <c r="F28" s="2" t="s">
        <v>221</v>
      </c>
      <c r="G28" s="2" t="s">
        <v>221</v>
      </c>
      <c r="H28" s="2" t="s">
        <v>340</v>
      </c>
      <c r="I28" s="2" t="s">
        <v>222</v>
      </c>
      <c r="J28" s="55"/>
    </row>
    <row r="29" spans="1:10" s="52" customFormat="1" ht="12.75">
      <c r="A29" s="51"/>
      <c r="B29" s="51"/>
      <c r="C29" s="51"/>
      <c r="D29" s="2" t="s">
        <v>261</v>
      </c>
      <c r="E29" s="2" t="s">
        <v>261</v>
      </c>
      <c r="F29" s="2" t="s">
        <v>261</v>
      </c>
      <c r="G29" s="2" t="s">
        <v>261</v>
      </c>
      <c r="H29" s="2" t="s">
        <v>261</v>
      </c>
      <c r="I29" s="2" t="s">
        <v>261</v>
      </c>
      <c r="J29" s="88" t="s">
        <v>261</v>
      </c>
    </row>
    <row r="30" spans="1:10" s="52" customFormat="1" ht="12.75">
      <c r="A30" s="51" t="s">
        <v>348</v>
      </c>
      <c r="B30" s="51"/>
      <c r="C30" s="51"/>
      <c r="D30" s="56">
        <v>276612</v>
      </c>
      <c r="E30" s="56">
        <v>91140</v>
      </c>
      <c r="F30" s="56">
        <v>31364</v>
      </c>
      <c r="G30" s="56">
        <v>-12336</v>
      </c>
      <c r="H30" s="56">
        <v>-516</v>
      </c>
      <c r="I30" s="56">
        <v>241425</v>
      </c>
      <c r="J30" s="57">
        <f aca="true" t="shared" si="2" ref="J30:J37">SUM(D30:I30)</f>
        <v>627689</v>
      </c>
    </row>
    <row r="31" spans="1:10" s="52" customFormat="1" ht="12.75">
      <c r="A31" s="51" t="s">
        <v>223</v>
      </c>
      <c r="B31" s="51"/>
      <c r="C31" s="51"/>
      <c r="D31" s="56">
        <v>502</v>
      </c>
      <c r="E31" s="56">
        <v>573</v>
      </c>
      <c r="F31" s="56">
        <v>0</v>
      </c>
      <c r="G31" s="56">
        <v>0</v>
      </c>
      <c r="H31" s="56">
        <v>0</v>
      </c>
      <c r="I31" s="56">
        <v>0</v>
      </c>
      <c r="J31" s="57">
        <f t="shared" si="2"/>
        <v>1075</v>
      </c>
    </row>
    <row r="32" spans="1:10" s="52" customFormat="1" ht="12.75">
      <c r="A32" s="51" t="s">
        <v>224</v>
      </c>
      <c r="B32" s="51"/>
      <c r="C32" s="51"/>
      <c r="D32" s="56">
        <v>0</v>
      </c>
      <c r="E32" s="56">
        <v>0</v>
      </c>
      <c r="F32" s="56">
        <v>0</v>
      </c>
      <c r="G32" s="56">
        <v>0</v>
      </c>
      <c r="H32" s="56">
        <v>0</v>
      </c>
      <c r="I32" s="56">
        <v>0</v>
      </c>
      <c r="J32" s="57">
        <f t="shared" si="2"/>
        <v>0</v>
      </c>
    </row>
    <row r="33" spans="1:10" s="52" customFormat="1" ht="12.75">
      <c r="A33" s="51" t="s">
        <v>51</v>
      </c>
      <c r="B33" s="51"/>
      <c r="C33" s="51"/>
      <c r="D33" s="56">
        <v>0</v>
      </c>
      <c r="E33" s="56">
        <v>0</v>
      </c>
      <c r="F33" s="56">
        <v>0</v>
      </c>
      <c r="G33" s="56">
        <v>0</v>
      </c>
      <c r="H33" s="56">
        <v>-34026</v>
      </c>
      <c r="I33" s="56">
        <v>0</v>
      </c>
      <c r="J33" s="57">
        <f t="shared" si="2"/>
        <v>-34026</v>
      </c>
    </row>
    <row r="34" spans="1:10" s="52" customFormat="1" ht="12.75">
      <c r="A34" s="51" t="s">
        <v>53</v>
      </c>
      <c r="B34" s="51"/>
      <c r="C34" s="51"/>
      <c r="D34" s="56">
        <v>0</v>
      </c>
      <c r="E34" s="56">
        <v>0</v>
      </c>
      <c r="F34" s="56">
        <v>0</v>
      </c>
      <c r="G34" s="56">
        <v>1254</v>
      </c>
      <c r="H34" s="56">
        <v>0</v>
      </c>
      <c r="I34" s="56">
        <v>0</v>
      </c>
      <c r="J34" s="57">
        <f t="shared" si="2"/>
        <v>1254</v>
      </c>
    </row>
    <row r="35" spans="1:10" s="52" customFormat="1" ht="12.75">
      <c r="A35" s="51" t="s">
        <v>342</v>
      </c>
      <c r="B35" s="51"/>
      <c r="C35" s="51"/>
      <c r="D35" s="56">
        <v>0</v>
      </c>
      <c r="E35" s="56">
        <v>0</v>
      </c>
      <c r="F35" s="56">
        <v>0</v>
      </c>
      <c r="G35" s="56">
        <v>0</v>
      </c>
      <c r="H35" s="56">
        <v>0</v>
      </c>
      <c r="I35" s="56">
        <v>-23</v>
      </c>
      <c r="J35" s="57">
        <f t="shared" si="2"/>
        <v>-23</v>
      </c>
    </row>
    <row r="36" spans="1:10" s="52" customFormat="1" ht="12.75">
      <c r="A36" s="51" t="s">
        <v>52</v>
      </c>
      <c r="B36" s="51"/>
      <c r="C36" s="51"/>
      <c r="D36" s="56">
        <v>0</v>
      </c>
      <c r="E36" s="56">
        <v>0</v>
      </c>
      <c r="F36" s="56">
        <v>0</v>
      </c>
      <c r="G36" s="56">
        <v>0</v>
      </c>
      <c r="H36" s="56">
        <v>0</v>
      </c>
      <c r="I36" s="56">
        <v>17469</v>
      </c>
      <c r="J36" s="57">
        <f t="shared" si="2"/>
        <v>17469</v>
      </c>
    </row>
    <row r="37" spans="1:10" s="52" customFormat="1" ht="12.75">
      <c r="A37" s="51" t="s">
        <v>225</v>
      </c>
      <c r="B37" s="51"/>
      <c r="C37" s="51"/>
      <c r="D37" s="56">
        <v>0</v>
      </c>
      <c r="E37" s="56">
        <v>0</v>
      </c>
      <c r="F37" s="56">
        <v>0</v>
      </c>
      <c r="G37" s="56">
        <v>0</v>
      </c>
      <c r="H37" s="56">
        <v>0</v>
      </c>
      <c r="I37" s="56">
        <v>-7885</v>
      </c>
      <c r="J37" s="57">
        <f t="shared" si="2"/>
        <v>-7885</v>
      </c>
    </row>
    <row r="38" spans="1:10" s="52" customFormat="1" ht="5.25" customHeight="1">
      <c r="A38" s="51"/>
      <c r="B38" s="51"/>
      <c r="C38" s="51"/>
      <c r="D38" s="56"/>
      <c r="E38" s="56"/>
      <c r="F38" s="56"/>
      <c r="G38" s="56"/>
      <c r="H38" s="56"/>
      <c r="I38" s="56"/>
      <c r="J38" s="57"/>
    </row>
    <row r="39" spans="1:10" s="52" customFormat="1" ht="20.25" customHeight="1" thickBot="1">
      <c r="A39" s="51" t="s">
        <v>50</v>
      </c>
      <c r="B39" s="51"/>
      <c r="C39" s="51"/>
      <c r="D39" s="58">
        <f aca="true" t="shared" si="3" ref="D39:I39">SUM(D30:D37)</f>
        <v>277114</v>
      </c>
      <c r="E39" s="58">
        <f t="shared" si="3"/>
        <v>91713</v>
      </c>
      <c r="F39" s="58">
        <f t="shared" si="3"/>
        <v>31364</v>
      </c>
      <c r="G39" s="58">
        <f t="shared" si="3"/>
        <v>-11082</v>
      </c>
      <c r="H39" s="58">
        <f t="shared" si="3"/>
        <v>-34542</v>
      </c>
      <c r="I39" s="58">
        <f t="shared" si="3"/>
        <v>250986</v>
      </c>
      <c r="J39" s="59">
        <f>SUM(D39:I39)</f>
        <v>605553</v>
      </c>
    </row>
    <row r="40" spans="1:10" s="52" customFormat="1" ht="20.25" customHeight="1" thickTop="1">
      <c r="A40" s="51"/>
      <c r="B40" s="51"/>
      <c r="C40" s="51"/>
      <c r="D40" s="60"/>
      <c r="E40" s="60"/>
      <c r="F40" s="60"/>
      <c r="G40" s="60"/>
      <c r="H40" s="60"/>
      <c r="I40" s="60"/>
      <c r="J40" s="60"/>
    </row>
    <row r="41" spans="1:10" s="52" customFormat="1" ht="20.25" customHeight="1">
      <c r="A41" s="51"/>
      <c r="B41" s="51"/>
      <c r="C41" s="51"/>
      <c r="D41" s="60"/>
      <c r="E41" s="60"/>
      <c r="F41" s="60"/>
      <c r="G41" s="60"/>
      <c r="H41" s="60"/>
      <c r="I41" s="60"/>
      <c r="J41" s="60"/>
    </row>
    <row r="42" spans="1:14" s="52" customFormat="1" ht="31.5" customHeight="1">
      <c r="A42" s="160" t="s">
        <v>377</v>
      </c>
      <c r="B42" s="160"/>
      <c r="C42" s="160"/>
      <c r="D42" s="160"/>
      <c r="E42" s="160"/>
      <c r="F42" s="160"/>
      <c r="G42" s="160"/>
      <c r="H42" s="160"/>
      <c r="I42" s="160"/>
      <c r="J42" s="160"/>
      <c r="K42" s="61"/>
      <c r="L42" s="61"/>
      <c r="M42" s="61"/>
      <c r="N42" s="61"/>
    </row>
    <row r="43" spans="1:10" s="52" customFormat="1" ht="12.75">
      <c r="A43" s="51"/>
      <c r="B43" s="51"/>
      <c r="C43" s="51"/>
      <c r="D43" s="51"/>
      <c r="E43" s="51"/>
      <c r="F43" s="51"/>
      <c r="G43" s="51"/>
      <c r="H43" s="51"/>
      <c r="I43" s="51"/>
      <c r="J43" s="62"/>
    </row>
    <row r="44" spans="1:10" s="52" customFormat="1" ht="12.75">
      <c r="A44" s="51"/>
      <c r="B44" s="51"/>
      <c r="C44" s="51"/>
      <c r="D44" s="51"/>
      <c r="E44" s="51"/>
      <c r="F44" s="51"/>
      <c r="G44" s="51"/>
      <c r="H44" s="51"/>
      <c r="I44" s="51"/>
      <c r="J44" s="62"/>
    </row>
    <row r="45" spans="1:10" s="52" customFormat="1" ht="24" customHeight="1" hidden="1">
      <c r="A45" s="51" t="s">
        <v>226</v>
      </c>
      <c r="B45" s="51"/>
      <c r="C45" s="51"/>
      <c r="D45" s="51"/>
      <c r="E45" s="51"/>
      <c r="F45" s="51"/>
      <c r="G45" s="51"/>
      <c r="H45" s="51"/>
      <c r="I45" s="51"/>
      <c r="J45" s="51"/>
    </row>
    <row r="46" spans="1:10" s="52" customFormat="1" ht="6" customHeight="1">
      <c r="A46" s="51"/>
      <c r="B46" s="51"/>
      <c r="C46" s="51"/>
      <c r="D46" s="51"/>
      <c r="E46" s="51"/>
      <c r="F46" s="51"/>
      <c r="G46" s="51"/>
      <c r="H46" s="51"/>
      <c r="I46" s="51"/>
      <c r="J46" s="51"/>
    </row>
    <row r="47" spans="1:10" s="52" customFormat="1" ht="12.75" hidden="1">
      <c r="A47" s="51" t="s">
        <v>227</v>
      </c>
      <c r="B47" s="51"/>
      <c r="C47" s="51"/>
      <c r="D47" s="51"/>
      <c r="E47" s="51"/>
      <c r="F47" s="51"/>
      <c r="G47" s="51"/>
      <c r="H47" s="51"/>
      <c r="I47" s="51"/>
      <c r="J47" s="51"/>
    </row>
    <row r="48" spans="1:10" s="52" customFormat="1" ht="12.75">
      <c r="A48" s="51"/>
      <c r="B48" s="51"/>
      <c r="C48" s="51"/>
      <c r="D48" s="51"/>
      <c r="E48" s="51"/>
      <c r="F48" s="51"/>
      <c r="G48" s="51"/>
      <c r="H48" s="51"/>
      <c r="I48" s="51"/>
      <c r="J48" s="51"/>
    </row>
    <row r="57" ht="15" customHeight="1"/>
  </sheetData>
  <mergeCells count="1">
    <mergeCell ref="A42:J42"/>
  </mergeCells>
  <printOptions/>
  <pageMargins left="0.62" right="0.22" top="0.56" bottom="0.43" header="0.5" footer="0.29"/>
  <pageSetup horizontalDpi="600" verticalDpi="600" orientation="portrait" paperSize="9" scale="72" r:id="rId1"/>
</worksheet>
</file>

<file path=xl/worksheets/sheet4.xml><?xml version="1.0" encoding="utf-8"?>
<worksheet xmlns="http://schemas.openxmlformats.org/spreadsheetml/2006/main" xmlns:r="http://schemas.openxmlformats.org/officeDocument/2006/relationships">
  <dimension ref="A1:K25"/>
  <sheetViews>
    <sheetView workbookViewId="0" topLeftCell="A1">
      <selection activeCell="I13" sqref="I13"/>
    </sheetView>
  </sheetViews>
  <sheetFormatPr defaultColWidth="9.140625" defaultRowHeight="12.75"/>
  <cols>
    <col min="7" max="7" width="9.7109375" style="0" customWidth="1"/>
    <col min="8" max="8" width="1.7109375" style="0" customWidth="1"/>
    <col min="9" max="9" width="10.140625" style="0" customWidth="1"/>
    <col min="10" max="10" width="1.1484375" style="0" customWidth="1"/>
    <col min="11" max="11" width="9.8515625" style="0" customWidth="1"/>
  </cols>
  <sheetData>
    <row r="1" spans="1:11" ht="23.25" thickBot="1">
      <c r="A1" s="98" t="s">
        <v>288</v>
      </c>
      <c r="B1" s="99"/>
      <c r="C1" s="99"/>
      <c r="D1" s="99"/>
      <c r="E1" s="99"/>
      <c r="F1" s="99"/>
      <c r="G1" s="99"/>
      <c r="H1" s="99"/>
      <c r="I1" s="99"/>
      <c r="J1" s="99"/>
      <c r="K1" s="119"/>
    </row>
    <row r="2" spans="1:10" ht="15.75">
      <c r="A2" s="97" t="str">
        <f>+'Shareholders Equity'!A2</f>
        <v>Quarterly report on consolidated results for the financial quarter ended 31 March 2006</v>
      </c>
      <c r="B2" s="49"/>
      <c r="C2" s="49"/>
      <c r="D2" s="49"/>
      <c r="E2" s="49"/>
      <c r="F2" s="49"/>
      <c r="G2" s="49"/>
      <c r="H2" s="49"/>
      <c r="I2" s="49"/>
      <c r="J2" s="49"/>
    </row>
    <row r="3" spans="1:10" ht="15.75">
      <c r="A3" s="97" t="s">
        <v>296</v>
      </c>
      <c r="B3" s="49"/>
      <c r="C3" s="49"/>
      <c r="D3" s="49"/>
      <c r="E3" s="49"/>
      <c r="F3" s="49"/>
      <c r="G3" s="49"/>
      <c r="H3" s="49"/>
      <c r="I3" s="49"/>
      <c r="J3" s="49"/>
    </row>
    <row r="6" ht="18.75">
      <c r="A6" s="101" t="s">
        <v>289</v>
      </c>
    </row>
    <row r="7" ht="18.75">
      <c r="A7" s="102" t="str">
        <f>+'Shareholders Equity'!A7</f>
        <v>For The Financial Quarter Ended 31 March 2006</v>
      </c>
    </row>
    <row r="8" ht="18.75">
      <c r="A8" s="102"/>
    </row>
    <row r="9" spans="1:11" ht="18.75">
      <c r="A9" s="102"/>
      <c r="I9" s="141" t="s">
        <v>49</v>
      </c>
      <c r="J9" s="4"/>
      <c r="K9" s="3" t="s">
        <v>362</v>
      </c>
    </row>
    <row r="10" spans="9:11" ht="12.75">
      <c r="I10" s="142" t="s">
        <v>261</v>
      </c>
      <c r="K10" s="116" t="s">
        <v>164</v>
      </c>
    </row>
    <row r="11" spans="9:11" ht="12.75">
      <c r="I11" s="143"/>
      <c r="K11" s="117"/>
    </row>
    <row r="12" spans="1:11" ht="12.75">
      <c r="A12" s="64" t="s">
        <v>295</v>
      </c>
      <c r="C12" s="63"/>
      <c r="D12" s="63"/>
      <c r="E12" s="63"/>
      <c r="F12" s="63"/>
      <c r="I12" s="144">
        <v>46653</v>
      </c>
      <c r="K12" s="65">
        <v>65553</v>
      </c>
    </row>
    <row r="13" spans="1:11" ht="12.75">
      <c r="A13" s="64"/>
      <c r="C13" s="63"/>
      <c r="D13" s="63"/>
      <c r="E13" s="63"/>
      <c r="F13" s="63"/>
      <c r="I13" s="145"/>
      <c r="K13" s="118"/>
    </row>
    <row r="14" spans="1:11" ht="12.75">
      <c r="A14" s="64" t="s">
        <v>294</v>
      </c>
      <c r="C14" s="63"/>
      <c r="D14" s="63"/>
      <c r="E14" s="63"/>
      <c r="F14" s="63"/>
      <c r="I14" s="144">
        <v>-109602</v>
      </c>
      <c r="K14" s="65">
        <f>47937-1666</f>
        <v>46271</v>
      </c>
    </row>
    <row r="15" spans="1:11" ht="12.75">
      <c r="A15" s="64"/>
      <c r="C15" s="63"/>
      <c r="D15" s="63"/>
      <c r="E15" s="63"/>
      <c r="F15" s="63"/>
      <c r="I15" s="145"/>
      <c r="K15" s="118"/>
    </row>
    <row r="16" spans="1:11" ht="12.75">
      <c r="A16" s="64" t="s">
        <v>290</v>
      </c>
      <c r="C16" s="63"/>
      <c r="D16" s="63"/>
      <c r="E16" s="63"/>
      <c r="F16" s="63"/>
      <c r="I16" s="144">
        <v>244040</v>
      </c>
      <c r="K16" s="65">
        <v>-83106</v>
      </c>
    </row>
    <row r="17" spans="1:11" ht="12.75">
      <c r="A17" s="64"/>
      <c r="C17" s="63"/>
      <c r="D17" s="63"/>
      <c r="E17" s="63"/>
      <c r="F17" s="63"/>
      <c r="I17" s="145"/>
      <c r="K17" s="118"/>
    </row>
    <row r="18" spans="1:11" ht="12.75">
      <c r="A18" s="64" t="s">
        <v>291</v>
      </c>
      <c r="C18" s="63"/>
      <c r="D18" s="63"/>
      <c r="E18" s="63"/>
      <c r="F18" s="63"/>
      <c r="I18" s="146">
        <f>SUM(I12:I16)</f>
        <v>181091</v>
      </c>
      <c r="K18" s="66">
        <f>SUM(K12:K17)</f>
        <v>28718</v>
      </c>
    </row>
    <row r="19" spans="1:11" ht="12.75">
      <c r="A19" s="63"/>
      <c r="B19" s="64"/>
      <c r="C19" s="63"/>
      <c r="D19" s="63"/>
      <c r="E19" s="63"/>
      <c r="F19" s="63"/>
      <c r="I19" s="145"/>
      <c r="K19" s="118"/>
    </row>
    <row r="20" spans="1:11" ht="12.75">
      <c r="A20" s="63" t="s">
        <v>292</v>
      </c>
      <c r="B20" s="64"/>
      <c r="C20" s="63"/>
      <c r="D20" s="63"/>
      <c r="E20" s="63"/>
      <c r="F20" s="63"/>
      <c r="I20" s="144">
        <v>190069</v>
      </c>
      <c r="K20" s="65">
        <f>161002+349</f>
        <v>161351</v>
      </c>
    </row>
    <row r="21" spans="1:11" ht="12.75">
      <c r="A21" s="63"/>
      <c r="B21" s="64"/>
      <c r="C21" s="63"/>
      <c r="D21" s="63"/>
      <c r="E21" s="63"/>
      <c r="F21" s="63"/>
      <c r="I21" s="147"/>
      <c r="K21" s="67"/>
    </row>
    <row r="22" spans="1:11" ht="13.5" thickBot="1">
      <c r="A22" s="63" t="s">
        <v>293</v>
      </c>
      <c r="B22" s="64"/>
      <c r="C22" s="63"/>
      <c r="D22" s="63"/>
      <c r="E22" s="63"/>
      <c r="F22" s="63"/>
      <c r="I22" s="148">
        <f>SUM(I18:I20)</f>
        <v>371160</v>
      </c>
      <c r="J22" s="104"/>
      <c r="K22" s="103">
        <f>SUM(K18:K20)</f>
        <v>190069</v>
      </c>
    </row>
    <row r="23" spans="1:10" ht="13.5" thickTop="1">
      <c r="A23" s="63"/>
      <c r="B23" s="63"/>
      <c r="C23" s="63"/>
      <c r="D23" s="63"/>
      <c r="E23" s="63"/>
      <c r="F23" s="63"/>
      <c r="G23" s="63"/>
      <c r="H23" s="63"/>
      <c r="I23" s="149"/>
      <c r="J23" s="68"/>
    </row>
    <row r="25" spans="1:11" ht="35.25" customHeight="1">
      <c r="A25" s="160" t="s">
        <v>378</v>
      </c>
      <c r="B25" s="163"/>
      <c r="C25" s="163"/>
      <c r="D25" s="163"/>
      <c r="E25" s="163"/>
      <c r="F25" s="163"/>
      <c r="G25" s="163"/>
      <c r="H25" s="163"/>
      <c r="I25" s="163"/>
      <c r="J25" s="163"/>
      <c r="K25" s="163"/>
    </row>
  </sheetData>
  <mergeCells count="1">
    <mergeCell ref="A25:K25"/>
  </mergeCells>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31"/>
  <dimension ref="A1:P349"/>
  <sheetViews>
    <sheetView showGridLines="0" tabSelected="1" workbookViewId="0" topLeftCell="A317">
      <selection activeCell="B343" sqref="B343"/>
    </sheetView>
  </sheetViews>
  <sheetFormatPr defaultColWidth="9.140625" defaultRowHeight="12.75"/>
  <cols>
    <col min="1" max="1" width="4.7109375" style="70" customWidth="1"/>
    <col min="2" max="2" width="10.140625" style="70" bestFit="1" customWidth="1"/>
    <col min="3" max="3" width="9.140625" style="70" customWidth="1"/>
    <col min="4" max="4" width="13.140625" style="70" customWidth="1"/>
    <col min="5" max="5" width="11.57421875" style="70" customWidth="1"/>
    <col min="6" max="6" width="10.57421875" style="70" customWidth="1"/>
    <col min="7" max="7" width="9.7109375" style="70" customWidth="1"/>
    <col min="8" max="8" width="13.140625" style="70" customWidth="1"/>
    <col min="9" max="9" width="12.00390625" style="70" customWidth="1"/>
    <col min="10" max="10" width="13.140625" style="70" customWidth="1"/>
    <col min="11" max="11" width="11.57421875" style="70" customWidth="1"/>
    <col min="12" max="12" width="9.140625" style="158" customWidth="1"/>
    <col min="13" max="16384" width="9.140625" style="70" customWidth="1"/>
  </cols>
  <sheetData>
    <row r="1" ht="18.75">
      <c r="A1" s="69" t="s">
        <v>228</v>
      </c>
    </row>
    <row r="2" ht="11.25" customHeight="1">
      <c r="A2" s="69"/>
    </row>
    <row r="3" ht="14.25">
      <c r="A3" s="71" t="s">
        <v>59</v>
      </c>
    </row>
    <row r="5" spans="1:11" ht="12.75">
      <c r="A5" s="72" t="s">
        <v>229</v>
      </c>
      <c r="B5" s="73"/>
      <c r="C5" s="73"/>
      <c r="D5" s="73"/>
      <c r="E5" s="73"/>
      <c r="F5" s="73"/>
      <c r="G5" s="73"/>
      <c r="H5" s="73"/>
      <c r="I5" s="73"/>
      <c r="J5" s="73"/>
      <c r="K5" s="73"/>
    </row>
    <row r="6" spans="1:11" ht="12.75">
      <c r="A6" s="73"/>
      <c r="B6" s="73"/>
      <c r="C6" s="73"/>
      <c r="D6" s="73"/>
      <c r="E6" s="73"/>
      <c r="F6" s="73"/>
      <c r="G6" s="73"/>
      <c r="H6" s="73"/>
      <c r="I6" s="73"/>
      <c r="J6" s="73"/>
      <c r="K6" s="73"/>
    </row>
    <row r="7" spans="1:11" ht="12.75">
      <c r="A7" s="74" t="s">
        <v>230</v>
      </c>
      <c r="B7" s="73"/>
      <c r="C7" s="73"/>
      <c r="D7" s="73"/>
      <c r="E7" s="73"/>
      <c r="F7" s="73"/>
      <c r="G7" s="73"/>
      <c r="H7" s="73"/>
      <c r="I7" s="73"/>
      <c r="J7" s="73"/>
      <c r="K7" s="73"/>
    </row>
    <row r="8" spans="1:11" ht="26.25" customHeight="1">
      <c r="A8" s="74"/>
      <c r="B8" s="168" t="s">
        <v>323</v>
      </c>
      <c r="C8" s="169"/>
      <c r="D8" s="169"/>
      <c r="E8" s="169"/>
      <c r="F8" s="169"/>
      <c r="G8" s="169"/>
      <c r="H8" s="169"/>
      <c r="I8" s="169"/>
      <c r="J8" s="169"/>
      <c r="K8" s="169"/>
    </row>
    <row r="9" spans="1:11" ht="5.25" customHeight="1">
      <c r="A9" s="74"/>
      <c r="B9" s="94"/>
      <c r="C9" s="124"/>
      <c r="D9" s="124"/>
      <c r="E9" s="124"/>
      <c r="F9" s="124"/>
      <c r="G9" s="124"/>
      <c r="H9" s="124"/>
      <c r="I9" s="124"/>
      <c r="J9" s="124"/>
      <c r="K9" s="124"/>
    </row>
    <row r="10" spans="1:11" ht="15.75" customHeight="1">
      <c r="A10" s="74"/>
      <c r="B10" s="168" t="s">
        <v>374</v>
      </c>
      <c r="C10" s="169"/>
      <c r="D10" s="169"/>
      <c r="E10" s="169"/>
      <c r="F10" s="169"/>
      <c r="G10" s="169"/>
      <c r="H10" s="169"/>
      <c r="I10" s="169"/>
      <c r="J10" s="169"/>
      <c r="K10" s="169"/>
    </row>
    <row r="11" spans="1:11" ht="7.5" customHeight="1">
      <c r="A11" s="74"/>
      <c r="B11" s="73"/>
      <c r="C11" s="73"/>
      <c r="D11" s="73"/>
      <c r="E11" s="73"/>
      <c r="F11" s="73"/>
      <c r="G11" s="73"/>
      <c r="H11" s="73"/>
      <c r="I11" s="73"/>
      <c r="J11" s="73"/>
      <c r="K11" s="73"/>
    </row>
    <row r="12" spans="2:11" ht="25.5" customHeight="1">
      <c r="B12" s="168" t="s">
        <v>375</v>
      </c>
      <c r="C12" s="169"/>
      <c r="D12" s="169"/>
      <c r="E12" s="169"/>
      <c r="F12" s="169"/>
      <c r="G12" s="169"/>
      <c r="H12" s="169"/>
      <c r="I12" s="169"/>
      <c r="J12" s="169"/>
      <c r="K12" s="169"/>
    </row>
    <row r="13" spans="2:11" ht="6" customHeight="1">
      <c r="B13" s="94"/>
      <c r="C13" s="124"/>
      <c r="D13" s="124"/>
      <c r="E13" s="124"/>
      <c r="F13" s="124"/>
      <c r="G13" s="124"/>
      <c r="H13" s="124"/>
      <c r="I13" s="124"/>
      <c r="J13" s="124"/>
      <c r="K13" s="124"/>
    </row>
    <row r="14" spans="1:11" ht="12.75">
      <c r="A14" s="73"/>
      <c r="B14" s="94"/>
      <c r="C14" s="94"/>
      <c r="D14" s="94"/>
      <c r="E14" s="94"/>
      <c r="F14" s="94"/>
      <c r="G14" s="94"/>
      <c r="H14" s="94"/>
      <c r="I14" s="94"/>
      <c r="J14" s="94"/>
      <c r="K14" s="94"/>
    </row>
    <row r="15" spans="1:11" ht="12.75">
      <c r="A15" s="74" t="s">
        <v>259</v>
      </c>
      <c r="B15" s="73"/>
      <c r="C15" s="73"/>
      <c r="D15" s="73"/>
      <c r="E15" s="73"/>
      <c r="F15" s="73"/>
      <c r="G15" s="73"/>
      <c r="H15" s="73"/>
      <c r="I15" s="73"/>
      <c r="J15" s="73"/>
      <c r="K15" s="73"/>
    </row>
    <row r="16" spans="1:11" ht="12.75">
      <c r="A16" s="73"/>
      <c r="B16" s="168" t="s">
        <v>376</v>
      </c>
      <c r="C16" s="168"/>
      <c r="D16" s="168"/>
      <c r="E16" s="168"/>
      <c r="F16" s="168"/>
      <c r="G16" s="168"/>
      <c r="H16" s="168"/>
      <c r="I16" s="168"/>
      <c r="J16" s="168"/>
      <c r="K16" s="94"/>
    </row>
    <row r="17" spans="1:11" ht="12.75">
      <c r="A17" s="73"/>
      <c r="B17" s="73"/>
      <c r="C17" s="73"/>
      <c r="D17" s="73"/>
      <c r="E17" s="73"/>
      <c r="F17" s="73"/>
      <c r="G17" s="73"/>
      <c r="H17" s="73"/>
      <c r="I17" s="73"/>
      <c r="J17" s="73"/>
      <c r="K17" s="73"/>
    </row>
    <row r="18" spans="1:11" ht="12.75">
      <c r="A18" s="74" t="s">
        <v>231</v>
      </c>
      <c r="B18" s="73"/>
      <c r="C18" s="73"/>
      <c r="D18" s="73"/>
      <c r="E18" s="73"/>
      <c r="F18" s="73"/>
      <c r="G18" s="73"/>
      <c r="H18" s="73"/>
      <c r="I18" s="73"/>
      <c r="J18" s="73"/>
      <c r="K18" s="73"/>
    </row>
    <row r="19" spans="2:11" ht="12.75">
      <c r="B19" s="73" t="s">
        <v>284</v>
      </c>
      <c r="C19" s="73"/>
      <c r="D19" s="73"/>
      <c r="E19" s="73"/>
      <c r="F19" s="73"/>
      <c r="G19" s="73"/>
      <c r="H19" s="73"/>
      <c r="I19" s="73"/>
      <c r="J19" s="73"/>
      <c r="K19" s="73"/>
    </row>
    <row r="20" spans="1:11" ht="12.75">
      <c r="A20" s="73"/>
      <c r="B20" s="73"/>
      <c r="C20" s="73"/>
      <c r="D20" s="73"/>
      <c r="E20" s="73"/>
      <c r="F20" s="73"/>
      <c r="G20" s="73"/>
      <c r="H20" s="73"/>
      <c r="I20" s="73"/>
      <c r="J20" s="73"/>
      <c r="K20" s="73"/>
    </row>
    <row r="21" spans="1:11" ht="12.75">
      <c r="A21" s="74" t="s">
        <v>232</v>
      </c>
      <c r="B21" s="73"/>
      <c r="C21" s="73"/>
      <c r="D21" s="73"/>
      <c r="E21" s="73"/>
      <c r="F21" s="73"/>
      <c r="G21" s="73"/>
      <c r="H21" s="73"/>
      <c r="I21" s="73"/>
      <c r="J21" s="73"/>
      <c r="K21" s="73"/>
    </row>
    <row r="22" spans="2:11" ht="25.5" customHeight="1">
      <c r="B22" s="168" t="s">
        <v>72</v>
      </c>
      <c r="C22" s="169"/>
      <c r="D22" s="169"/>
      <c r="E22" s="169"/>
      <c r="F22" s="169"/>
      <c r="G22" s="169"/>
      <c r="H22" s="169"/>
      <c r="I22" s="169"/>
      <c r="J22" s="169"/>
      <c r="K22" s="169"/>
    </row>
    <row r="23" spans="1:11" ht="12.75">
      <c r="A23" s="73"/>
      <c r="B23" s="73"/>
      <c r="C23" s="73"/>
      <c r="D23" s="73"/>
      <c r="E23" s="73"/>
      <c r="F23" s="73"/>
      <c r="G23" s="73"/>
      <c r="H23" s="73"/>
      <c r="I23" s="73"/>
      <c r="J23" s="73"/>
      <c r="K23" s="73"/>
    </row>
    <row r="24" spans="1:11" ht="12.75">
      <c r="A24" s="74" t="s">
        <v>233</v>
      </c>
      <c r="B24" s="73"/>
      <c r="C24" s="73"/>
      <c r="D24" s="73"/>
      <c r="E24" s="73"/>
      <c r="F24" s="73"/>
      <c r="G24" s="73"/>
      <c r="H24" s="73"/>
      <c r="I24" s="73"/>
      <c r="J24" s="73"/>
      <c r="K24" s="73"/>
    </row>
    <row r="25" spans="1:11" ht="28.5" customHeight="1">
      <c r="A25" s="73"/>
      <c r="B25" s="168" t="s">
        <v>285</v>
      </c>
      <c r="C25" s="169"/>
      <c r="D25" s="169"/>
      <c r="E25" s="169"/>
      <c r="F25" s="169"/>
      <c r="G25" s="169"/>
      <c r="H25" s="169"/>
      <c r="I25" s="169"/>
      <c r="J25" s="169"/>
      <c r="K25" s="169"/>
    </row>
    <row r="26" spans="1:11" ht="12.75">
      <c r="A26" s="73"/>
      <c r="B26" s="73"/>
      <c r="C26" s="73"/>
      <c r="D26" s="73"/>
      <c r="E26" s="73"/>
      <c r="F26" s="73"/>
      <c r="G26" s="73"/>
      <c r="H26" s="73"/>
      <c r="I26" s="73"/>
      <c r="J26" s="73"/>
      <c r="K26" s="73"/>
    </row>
    <row r="27" spans="1:11" ht="12.75">
      <c r="A27" s="74" t="s">
        <v>234</v>
      </c>
      <c r="B27" s="73"/>
      <c r="C27" s="73"/>
      <c r="D27" s="73"/>
      <c r="E27" s="73"/>
      <c r="F27" s="73"/>
      <c r="G27" s="73"/>
      <c r="H27" s="73"/>
      <c r="I27" s="73"/>
      <c r="J27" s="73"/>
      <c r="K27" s="73"/>
    </row>
    <row r="28" spans="2:11" ht="27" customHeight="1">
      <c r="B28" s="168" t="s">
        <v>102</v>
      </c>
      <c r="C28" s="169"/>
      <c r="D28" s="169"/>
      <c r="E28" s="169"/>
      <c r="F28" s="169"/>
      <c r="G28" s="169"/>
      <c r="H28" s="169"/>
      <c r="I28" s="169"/>
      <c r="J28" s="169"/>
      <c r="K28" s="169"/>
    </row>
    <row r="29" spans="2:11" ht="16.5" customHeight="1">
      <c r="B29" s="168" t="s">
        <v>61</v>
      </c>
      <c r="C29" s="169"/>
      <c r="D29" s="169"/>
      <c r="E29" s="169"/>
      <c r="F29" s="169"/>
      <c r="G29" s="169"/>
      <c r="H29" s="169"/>
      <c r="I29" s="169"/>
      <c r="J29" s="169"/>
      <c r="K29" s="169"/>
    </row>
    <row r="30" spans="2:11" ht="67.5" customHeight="1">
      <c r="B30" s="168" t="s">
        <v>110</v>
      </c>
      <c r="C30" s="169"/>
      <c r="D30" s="169"/>
      <c r="E30" s="169"/>
      <c r="F30" s="169"/>
      <c r="G30" s="169"/>
      <c r="H30" s="169"/>
      <c r="I30" s="169"/>
      <c r="J30" s="169"/>
      <c r="K30" s="169"/>
    </row>
    <row r="31" spans="2:11" ht="12.75" customHeight="1">
      <c r="B31" s="168" t="s">
        <v>73</v>
      </c>
      <c r="C31" s="169"/>
      <c r="D31" s="169"/>
      <c r="E31" s="169"/>
      <c r="F31" s="169"/>
      <c r="G31" s="169"/>
      <c r="H31" s="169"/>
      <c r="I31" s="169"/>
      <c r="J31" s="169"/>
      <c r="K31" s="169"/>
    </row>
    <row r="32" spans="1:11" ht="12.75" customHeight="1">
      <c r="A32" s="73"/>
      <c r="B32" s="73"/>
      <c r="C32" s="73"/>
      <c r="D32" s="73"/>
      <c r="E32" s="73"/>
      <c r="F32" s="73"/>
      <c r="G32" s="73"/>
      <c r="H32" s="73"/>
      <c r="I32" s="73"/>
      <c r="J32" s="73"/>
      <c r="K32" s="73"/>
    </row>
    <row r="33" spans="1:14" ht="15.75" customHeight="1">
      <c r="A33" s="74" t="s">
        <v>235</v>
      </c>
      <c r="B33" s="73"/>
      <c r="C33" s="73"/>
      <c r="D33" s="73"/>
      <c r="E33" s="73"/>
      <c r="F33" s="73"/>
      <c r="G33" s="73"/>
      <c r="H33" s="73"/>
      <c r="I33" s="73"/>
      <c r="J33" s="73"/>
      <c r="K33" s="73"/>
      <c r="L33" s="73"/>
      <c r="M33" s="73"/>
      <c r="N33" s="73"/>
    </row>
    <row r="34" spans="1:14" ht="12.75" customHeight="1">
      <c r="A34" s="73"/>
      <c r="B34" s="75"/>
      <c r="C34" s="75"/>
      <c r="D34" s="75"/>
      <c r="E34" s="75"/>
      <c r="F34" s="75"/>
      <c r="G34" s="75"/>
      <c r="H34" s="76"/>
      <c r="I34" s="76" t="s">
        <v>20</v>
      </c>
      <c r="J34" s="76" t="s">
        <v>21</v>
      </c>
      <c r="K34" s="75"/>
      <c r="L34" s="73"/>
      <c r="M34" s="73"/>
      <c r="N34" s="73"/>
    </row>
    <row r="35" spans="1:14" ht="12.75" customHeight="1">
      <c r="A35" s="73"/>
      <c r="B35" s="75"/>
      <c r="C35" s="75"/>
      <c r="D35" s="75"/>
      <c r="E35" s="75"/>
      <c r="F35" s="75"/>
      <c r="G35" s="75"/>
      <c r="H35" s="76"/>
      <c r="I35" s="76" t="s">
        <v>244</v>
      </c>
      <c r="J35" s="76" t="s">
        <v>245</v>
      </c>
      <c r="K35" s="75"/>
      <c r="L35" s="73"/>
      <c r="M35" s="73"/>
      <c r="N35" s="73"/>
    </row>
    <row r="36" spans="1:14" ht="12.75" customHeight="1">
      <c r="A36" s="73"/>
      <c r="B36" s="75"/>
      <c r="C36" s="75"/>
      <c r="D36" s="75"/>
      <c r="E36" s="75"/>
      <c r="F36" s="75"/>
      <c r="G36" s="75"/>
      <c r="H36" s="151"/>
      <c r="I36" s="151" t="s">
        <v>164</v>
      </c>
      <c r="J36" s="151" t="s">
        <v>164</v>
      </c>
      <c r="K36" s="75"/>
      <c r="L36" s="73"/>
      <c r="M36" s="73"/>
      <c r="N36" s="73"/>
    </row>
    <row r="37" spans="1:14" ht="12.75">
      <c r="A37" s="73"/>
      <c r="B37" s="73" t="s">
        <v>22</v>
      </c>
      <c r="C37" s="73"/>
      <c r="D37" s="73"/>
      <c r="E37" s="73"/>
      <c r="F37" s="73"/>
      <c r="G37" s="73"/>
      <c r="H37" s="73"/>
      <c r="I37" s="73"/>
      <c r="J37" s="73"/>
      <c r="K37" s="73"/>
      <c r="L37" s="73"/>
      <c r="M37" s="73"/>
      <c r="N37" s="73"/>
    </row>
    <row r="38" spans="1:14" ht="12.75">
      <c r="A38" s="73"/>
      <c r="B38" s="73" t="s">
        <v>24</v>
      </c>
      <c r="C38" s="73"/>
      <c r="D38" s="73"/>
      <c r="E38" s="73"/>
      <c r="F38" s="73"/>
      <c r="G38" s="73"/>
      <c r="H38" s="73"/>
      <c r="I38" s="37">
        <v>7436</v>
      </c>
      <c r="J38" s="129">
        <v>0</v>
      </c>
      <c r="K38" s="73"/>
      <c r="L38" s="73"/>
      <c r="M38" s="73"/>
      <c r="N38" s="73"/>
    </row>
    <row r="39" spans="1:14" ht="12.75">
      <c r="A39" s="73"/>
      <c r="B39" s="73" t="s">
        <v>23</v>
      </c>
      <c r="C39" s="73"/>
      <c r="D39" s="73"/>
      <c r="E39" s="73"/>
      <c r="F39" s="73"/>
      <c r="G39" s="73"/>
      <c r="H39" s="73"/>
      <c r="I39" s="152"/>
      <c r="J39" s="153">
        <v>7885</v>
      </c>
      <c r="K39" s="73"/>
      <c r="L39" s="73"/>
      <c r="M39" s="73"/>
      <c r="N39" s="73"/>
    </row>
    <row r="40" spans="1:14" ht="12.75">
      <c r="A40" s="73"/>
      <c r="B40" s="73"/>
      <c r="C40" s="73"/>
      <c r="D40" s="73"/>
      <c r="E40" s="73"/>
      <c r="F40" s="73"/>
      <c r="G40" s="73"/>
      <c r="H40" s="73"/>
      <c r="I40" s="122"/>
      <c r="J40" s="73"/>
      <c r="K40" s="73"/>
      <c r="L40" s="73"/>
      <c r="M40" s="73"/>
      <c r="N40" s="73"/>
    </row>
    <row r="41" spans="1:14" ht="12.75" hidden="1">
      <c r="A41" s="73"/>
      <c r="B41" s="73"/>
      <c r="C41" s="73"/>
      <c r="D41" s="73"/>
      <c r="E41" s="73"/>
      <c r="F41" s="73"/>
      <c r="G41" s="73"/>
      <c r="H41" s="73"/>
      <c r="I41" s="122"/>
      <c r="J41" s="73"/>
      <c r="K41" s="73"/>
      <c r="L41" s="73"/>
      <c r="M41" s="73"/>
      <c r="N41" s="73"/>
    </row>
    <row r="42" spans="1:11" ht="12.75" hidden="1">
      <c r="A42" s="72" t="s">
        <v>229</v>
      </c>
      <c r="B42" s="73"/>
      <c r="C42" s="73"/>
      <c r="D42" s="73"/>
      <c r="E42" s="73"/>
      <c r="F42" s="73"/>
      <c r="G42" s="73"/>
      <c r="H42" s="73"/>
      <c r="I42" s="73"/>
      <c r="J42" s="73"/>
      <c r="K42" s="73"/>
    </row>
    <row r="43" spans="1:11" ht="12.75" hidden="1">
      <c r="A43" s="73"/>
      <c r="B43" s="73"/>
      <c r="C43" s="73"/>
      <c r="D43" s="73"/>
      <c r="E43" s="73"/>
      <c r="F43" s="73"/>
      <c r="G43" s="73"/>
      <c r="H43" s="73"/>
      <c r="I43" s="73"/>
      <c r="J43" s="73"/>
      <c r="K43" s="73"/>
    </row>
    <row r="44" spans="1:11" ht="12.75">
      <c r="A44" s="74" t="s">
        <v>236</v>
      </c>
      <c r="B44" s="73"/>
      <c r="C44" s="73"/>
      <c r="D44" s="73"/>
      <c r="E44" s="73"/>
      <c r="F44" s="73"/>
      <c r="G44" s="73"/>
      <c r="H44" s="73"/>
      <c r="I44" s="73"/>
      <c r="J44" s="73"/>
      <c r="K44" s="73"/>
    </row>
    <row r="45" spans="1:11" ht="6.75" customHeight="1">
      <c r="A45" s="73"/>
      <c r="B45" s="73"/>
      <c r="C45" s="73"/>
      <c r="D45" s="73"/>
      <c r="E45" s="73"/>
      <c r="F45" s="73"/>
      <c r="G45" s="73"/>
      <c r="H45" s="73"/>
      <c r="I45" s="73"/>
      <c r="J45" s="73"/>
      <c r="K45" s="73"/>
    </row>
    <row r="46" spans="2:10" ht="12.75">
      <c r="B46" s="72" t="s">
        <v>237</v>
      </c>
      <c r="G46" s="73"/>
      <c r="H46" s="73"/>
      <c r="I46" s="76"/>
      <c r="J46" s="76"/>
    </row>
    <row r="47" spans="2:10" ht="12.75">
      <c r="B47" s="72"/>
      <c r="G47" s="73"/>
      <c r="H47" s="73"/>
      <c r="I47" s="76"/>
      <c r="J47" s="76"/>
    </row>
    <row r="48" spans="2:11" ht="12.75">
      <c r="B48" s="125" t="s">
        <v>71</v>
      </c>
      <c r="C48" s="91"/>
      <c r="D48" s="91"/>
      <c r="E48" s="126" t="s">
        <v>263</v>
      </c>
      <c r="F48" s="126" t="s">
        <v>264</v>
      </c>
      <c r="G48" s="126"/>
      <c r="H48" s="126"/>
      <c r="I48" s="126"/>
      <c r="J48" s="126"/>
      <c r="K48" s="126"/>
    </row>
    <row r="49" spans="2:11" ht="12.75">
      <c r="B49" s="91"/>
      <c r="C49" s="91"/>
      <c r="D49" s="91"/>
      <c r="E49" s="126" t="s">
        <v>265</v>
      </c>
      <c r="F49" s="126" t="s">
        <v>265</v>
      </c>
      <c r="G49" s="126" t="s">
        <v>266</v>
      </c>
      <c r="H49" s="126"/>
      <c r="I49" s="126" t="s">
        <v>267</v>
      </c>
      <c r="J49" s="126"/>
      <c r="K49" s="126"/>
    </row>
    <row r="50" spans="2:11" ht="12.75">
      <c r="B50" s="91"/>
      <c r="C50" s="91"/>
      <c r="D50" s="91"/>
      <c r="E50" s="126" t="s">
        <v>268</v>
      </c>
      <c r="F50" s="126" t="s">
        <v>302</v>
      </c>
      <c r="G50" s="126" t="s">
        <v>269</v>
      </c>
      <c r="H50" s="126" t="s">
        <v>298</v>
      </c>
      <c r="I50" s="126" t="s">
        <v>270</v>
      </c>
      <c r="J50" s="126" t="s">
        <v>271</v>
      </c>
      <c r="K50" s="126" t="s">
        <v>272</v>
      </c>
    </row>
    <row r="51" spans="2:11" ht="12.75">
      <c r="B51" s="127"/>
      <c r="C51" s="91"/>
      <c r="D51" s="91"/>
      <c r="E51" s="126" t="s">
        <v>164</v>
      </c>
      <c r="F51" s="126" t="s">
        <v>164</v>
      </c>
      <c r="G51" s="126" t="s">
        <v>164</v>
      </c>
      <c r="H51" s="126" t="s">
        <v>164</v>
      </c>
      <c r="I51" s="126" t="s">
        <v>164</v>
      </c>
      <c r="J51" s="126" t="s">
        <v>164</v>
      </c>
      <c r="K51" s="126" t="s">
        <v>164</v>
      </c>
    </row>
    <row r="52" spans="2:11" ht="12.75">
      <c r="B52" s="128" t="s">
        <v>204</v>
      </c>
      <c r="C52" s="91"/>
      <c r="D52" s="91"/>
      <c r="E52" s="91"/>
      <c r="F52" s="91"/>
      <c r="G52" s="91"/>
      <c r="H52" s="91"/>
      <c r="I52" s="91"/>
      <c r="J52" s="91"/>
      <c r="K52" s="91"/>
    </row>
    <row r="53" spans="2:11" ht="6.75" customHeight="1">
      <c r="B53" s="91"/>
      <c r="C53" s="91"/>
      <c r="D53" s="91"/>
      <c r="E53" s="91"/>
      <c r="F53" s="91"/>
      <c r="G53" s="91"/>
      <c r="H53" s="91"/>
      <c r="I53" s="91"/>
      <c r="J53" s="91"/>
      <c r="K53" s="91"/>
    </row>
    <row r="54" spans="2:11" ht="12.75">
      <c r="B54" s="91" t="s">
        <v>273</v>
      </c>
      <c r="C54" s="91"/>
      <c r="D54" s="91"/>
      <c r="E54" s="92">
        <v>132633</v>
      </c>
      <c r="F54" s="92">
        <v>48</v>
      </c>
      <c r="G54" s="92">
        <v>20540</v>
      </c>
      <c r="H54" s="92">
        <v>220806</v>
      </c>
      <c r="I54" s="90">
        <v>50294</v>
      </c>
      <c r="J54" s="129">
        <v>0</v>
      </c>
      <c r="K54" s="92">
        <f>SUM(E54:J54)</f>
        <v>424321</v>
      </c>
    </row>
    <row r="55" spans="2:11" ht="12.75">
      <c r="B55" s="91" t="s">
        <v>278</v>
      </c>
      <c r="C55" s="91"/>
      <c r="D55" s="91"/>
      <c r="E55" s="90">
        <v>17847</v>
      </c>
      <c r="F55" s="92">
        <v>156</v>
      </c>
      <c r="G55" s="92">
        <v>39594</v>
      </c>
      <c r="H55" s="90">
        <v>0</v>
      </c>
      <c r="I55" s="90" t="s">
        <v>274</v>
      </c>
      <c r="J55" s="129">
        <v>-57597</v>
      </c>
      <c r="K55" s="92">
        <f>SUM(E55:J55)</f>
        <v>0</v>
      </c>
    </row>
    <row r="56" spans="2:11" ht="13.5" thickBot="1">
      <c r="B56" s="91" t="s">
        <v>279</v>
      </c>
      <c r="C56" s="91"/>
      <c r="D56" s="91"/>
      <c r="E56" s="130">
        <f aca="true" t="shared" si="0" ref="E56:J56">SUM(E54:E55)</f>
        <v>150480</v>
      </c>
      <c r="F56" s="130">
        <f t="shared" si="0"/>
        <v>204</v>
      </c>
      <c r="G56" s="130">
        <f t="shared" si="0"/>
        <v>60134</v>
      </c>
      <c r="H56" s="130">
        <f t="shared" si="0"/>
        <v>220806</v>
      </c>
      <c r="I56" s="130">
        <f t="shared" si="0"/>
        <v>50294</v>
      </c>
      <c r="J56" s="130">
        <f t="shared" si="0"/>
        <v>-57597</v>
      </c>
      <c r="K56" s="131">
        <f>SUM(K54:K55)</f>
        <v>424321</v>
      </c>
    </row>
    <row r="57" spans="2:11" ht="12.75">
      <c r="B57" s="91"/>
      <c r="C57" s="91"/>
      <c r="D57" s="91"/>
      <c r="E57" s="132"/>
      <c r="F57" s="132"/>
      <c r="G57" s="132"/>
      <c r="H57" s="132"/>
      <c r="I57" s="132"/>
      <c r="J57" s="132"/>
      <c r="K57" s="133"/>
    </row>
    <row r="58" spans="2:11" ht="12.75">
      <c r="B58" s="128" t="s">
        <v>280</v>
      </c>
      <c r="C58" s="91"/>
      <c r="D58" s="91"/>
      <c r="E58" s="92"/>
      <c r="F58" s="92"/>
      <c r="G58" s="92"/>
      <c r="H58" s="92"/>
      <c r="I58" s="92"/>
      <c r="J58" s="92"/>
      <c r="K58" s="92"/>
    </row>
    <row r="59" spans="2:11" ht="12.75">
      <c r="B59" s="91"/>
      <c r="C59" s="91"/>
      <c r="D59" s="91"/>
      <c r="E59" s="92"/>
      <c r="F59" s="92"/>
      <c r="G59" s="92"/>
      <c r="H59" s="92"/>
      <c r="I59" s="92"/>
      <c r="J59" s="92"/>
      <c r="K59" s="92"/>
    </row>
    <row r="60" spans="2:11" ht="13.5" thickBot="1">
      <c r="B60" s="91" t="s">
        <v>283</v>
      </c>
      <c r="C60" s="91"/>
      <c r="D60" s="91"/>
      <c r="E60" s="92">
        <v>-2039</v>
      </c>
      <c r="F60" s="134">
        <v>-122</v>
      </c>
      <c r="G60" s="92">
        <f>-58745+94599+2</f>
        <v>35856</v>
      </c>
      <c r="H60" s="92">
        <f>41642+94599</f>
        <v>136241</v>
      </c>
      <c r="I60" s="90">
        <v>16911</v>
      </c>
      <c r="J60" s="90">
        <f>73685-94599</f>
        <v>-20914</v>
      </c>
      <c r="K60" s="134">
        <f>SUM(E60:J60)</f>
        <v>165933</v>
      </c>
    </row>
    <row r="61" spans="2:11" ht="12.75">
      <c r="B61" s="91" t="s">
        <v>281</v>
      </c>
      <c r="C61" s="91"/>
      <c r="D61" s="91"/>
      <c r="E61" s="132">
        <v>-2592</v>
      </c>
      <c r="F61" s="92">
        <v>-33</v>
      </c>
      <c r="G61" s="132">
        <v>-17343</v>
      </c>
      <c r="H61" s="132">
        <v>-14174</v>
      </c>
      <c r="I61" s="132">
        <v>-1138</v>
      </c>
      <c r="J61" s="132">
        <v>3349</v>
      </c>
      <c r="K61" s="92">
        <f>SUM(E61:J61)</f>
        <v>-31931</v>
      </c>
    </row>
    <row r="62" spans="2:11" ht="12.75">
      <c r="B62" s="91" t="s">
        <v>282</v>
      </c>
      <c r="C62" s="91"/>
      <c r="D62" s="91"/>
      <c r="E62" s="135">
        <v>-950</v>
      </c>
      <c r="F62" s="135">
        <v>-363</v>
      </c>
      <c r="G62" s="135">
        <v>-4528</v>
      </c>
      <c r="H62" s="135">
        <v>-1953</v>
      </c>
      <c r="I62" s="135">
        <v>-217</v>
      </c>
      <c r="J62" s="135">
        <v>-2117</v>
      </c>
      <c r="K62" s="92">
        <f>SUM(E62:J62)</f>
        <v>-10128</v>
      </c>
    </row>
    <row r="63" spans="2:11" ht="12.75">
      <c r="B63" s="27" t="s">
        <v>159</v>
      </c>
      <c r="C63" s="27"/>
      <c r="D63" s="91"/>
      <c r="E63" s="135">
        <v>0</v>
      </c>
      <c r="F63" s="135">
        <v>0</v>
      </c>
      <c r="G63" s="135">
        <v>-94599</v>
      </c>
      <c r="H63" s="135">
        <v>0</v>
      </c>
      <c r="I63" s="135">
        <v>0</v>
      </c>
      <c r="J63" s="135">
        <v>0</v>
      </c>
      <c r="K63" s="92">
        <f>SUM(E63:J63)</f>
        <v>-94599</v>
      </c>
    </row>
    <row r="64" spans="2:11" ht="12.75">
      <c r="B64" s="111" t="s">
        <v>354</v>
      </c>
      <c r="C64" s="91"/>
      <c r="D64" s="91"/>
      <c r="E64" s="90">
        <f>-749+561</f>
        <v>-188</v>
      </c>
      <c r="F64" s="92">
        <v>-22672</v>
      </c>
      <c r="G64" s="90">
        <v>0</v>
      </c>
      <c r="H64" s="90">
        <v>0</v>
      </c>
      <c r="I64" s="92">
        <v>-533</v>
      </c>
      <c r="J64" s="90">
        <v>0</v>
      </c>
      <c r="K64" s="92">
        <f>SUM(E64:J64)</f>
        <v>-23393</v>
      </c>
    </row>
    <row r="65" spans="2:11" ht="12.75">
      <c r="B65" s="91" t="s">
        <v>357</v>
      </c>
      <c r="C65" s="91"/>
      <c r="D65" s="91"/>
      <c r="E65" s="90"/>
      <c r="F65" s="92"/>
      <c r="G65" s="90"/>
      <c r="H65" s="90"/>
      <c r="I65" s="92"/>
      <c r="J65" s="90"/>
      <c r="K65" s="92"/>
    </row>
    <row r="66" spans="2:11" ht="12.75">
      <c r="B66" s="111" t="s">
        <v>26</v>
      </c>
      <c r="C66" s="91"/>
      <c r="D66" s="91"/>
      <c r="E66" s="90">
        <v>-561</v>
      </c>
      <c r="F66" s="92"/>
      <c r="G66" s="90"/>
      <c r="H66" s="90"/>
      <c r="I66" s="92"/>
      <c r="J66" s="90"/>
      <c r="K66" s="92">
        <f>SUM(E66:J66)</f>
        <v>-561</v>
      </c>
    </row>
    <row r="67" spans="2:11" ht="12.75">
      <c r="B67" s="111" t="s">
        <v>27</v>
      </c>
      <c r="C67" s="91"/>
      <c r="D67" s="91"/>
      <c r="E67" s="90"/>
      <c r="F67" s="92"/>
      <c r="G67" s="90"/>
      <c r="H67" s="90"/>
      <c r="I67" s="92"/>
      <c r="J67" s="90"/>
      <c r="K67" s="92"/>
    </row>
    <row r="68" spans="2:11" ht="12.75">
      <c r="B68" s="91" t="s">
        <v>209</v>
      </c>
      <c r="C68" s="91"/>
      <c r="D68" s="91"/>
      <c r="E68" s="92"/>
      <c r="F68" s="92"/>
      <c r="G68" s="92"/>
      <c r="H68" s="92"/>
      <c r="I68" s="92"/>
      <c r="J68" s="92"/>
      <c r="K68" s="92">
        <v>-35766</v>
      </c>
    </row>
    <row r="69" spans="2:11" ht="12.75">
      <c r="B69" s="91" t="s">
        <v>210</v>
      </c>
      <c r="C69" s="91"/>
      <c r="D69" s="91"/>
      <c r="E69" s="92"/>
      <c r="F69" s="92"/>
      <c r="G69" s="92"/>
      <c r="H69" s="92"/>
      <c r="I69" s="92"/>
      <c r="J69" s="92"/>
      <c r="K69" s="92">
        <v>12385</v>
      </c>
    </row>
    <row r="70" spans="2:11" ht="13.5" thickBot="1">
      <c r="B70" s="91" t="s">
        <v>74</v>
      </c>
      <c r="C70" s="91"/>
      <c r="D70" s="91"/>
      <c r="E70" s="92"/>
      <c r="F70" s="92"/>
      <c r="G70" s="92"/>
      <c r="H70" s="92"/>
      <c r="I70" s="92"/>
      <c r="J70" s="92"/>
      <c r="K70" s="130">
        <f>SUM(K60:K69)</f>
        <v>-18060</v>
      </c>
    </row>
    <row r="71" spans="2:11" ht="12.75">
      <c r="B71" s="91"/>
      <c r="C71" s="91"/>
      <c r="D71" s="91"/>
      <c r="E71" s="92"/>
      <c r="F71" s="92"/>
      <c r="G71" s="92"/>
      <c r="H71" s="92"/>
      <c r="I71" s="92"/>
      <c r="J71" s="92"/>
      <c r="K71" s="132"/>
    </row>
    <row r="72" spans="1:11" ht="12.75">
      <c r="A72" s="74" t="s">
        <v>306</v>
      </c>
      <c r="B72" s="73"/>
      <c r="C72" s="73"/>
      <c r="D72" s="73"/>
      <c r="E72" s="73"/>
      <c r="F72" s="73"/>
      <c r="G72" s="73"/>
      <c r="H72" s="73"/>
      <c r="I72" s="73"/>
      <c r="J72" s="73"/>
      <c r="K72" s="73"/>
    </row>
    <row r="73" spans="1:11" ht="12.75">
      <c r="A73" s="73"/>
      <c r="B73" s="170" t="s">
        <v>324</v>
      </c>
      <c r="C73" s="170"/>
      <c r="D73" s="170"/>
      <c r="E73" s="170"/>
      <c r="F73" s="170"/>
      <c r="G73" s="170"/>
      <c r="H73" s="170"/>
      <c r="I73" s="170"/>
      <c r="J73" s="170"/>
      <c r="K73" s="170"/>
    </row>
    <row r="74" spans="1:11" ht="12.75">
      <c r="A74" s="73"/>
      <c r="B74" s="73"/>
      <c r="C74" s="73"/>
      <c r="D74" s="73"/>
      <c r="E74" s="73"/>
      <c r="F74" s="73"/>
      <c r="G74" s="73"/>
      <c r="H74" s="73"/>
      <c r="I74" s="73"/>
      <c r="J74" s="73"/>
      <c r="K74" s="73"/>
    </row>
    <row r="75" spans="1:11" ht="15" customHeight="1">
      <c r="A75" s="72" t="s">
        <v>345</v>
      </c>
      <c r="B75" s="73"/>
      <c r="C75" s="73"/>
      <c r="D75" s="73"/>
      <c r="E75" s="73"/>
      <c r="F75" s="73"/>
      <c r="G75" s="73"/>
      <c r="H75" s="73"/>
      <c r="I75" s="73"/>
      <c r="J75" s="73"/>
      <c r="K75" s="73"/>
    </row>
    <row r="76" spans="1:11" ht="12.75">
      <c r="A76" s="73"/>
      <c r="B76" s="73"/>
      <c r="C76" s="73"/>
      <c r="D76" s="73"/>
      <c r="E76" s="73"/>
      <c r="F76" s="73"/>
      <c r="G76" s="73"/>
      <c r="H76" s="73"/>
      <c r="I76" s="73"/>
      <c r="J76" s="73"/>
      <c r="K76" s="73"/>
    </row>
    <row r="77" spans="1:11" ht="12.75">
      <c r="A77" s="74" t="s">
        <v>307</v>
      </c>
      <c r="B77" s="73"/>
      <c r="C77" s="73"/>
      <c r="D77" s="73"/>
      <c r="E77" s="73"/>
      <c r="F77" s="73"/>
      <c r="G77" s="73"/>
      <c r="H77" s="73"/>
      <c r="I77" s="73"/>
      <c r="J77" s="73"/>
      <c r="K77" s="73"/>
    </row>
    <row r="78" spans="1:11" ht="12.75" customHeight="1">
      <c r="A78" s="73"/>
      <c r="B78" s="170" t="s">
        <v>103</v>
      </c>
      <c r="C78" s="170"/>
      <c r="D78" s="170"/>
      <c r="E78" s="170"/>
      <c r="F78" s="170"/>
      <c r="G78" s="170"/>
      <c r="H78" s="170"/>
      <c r="I78" s="170"/>
      <c r="J78" s="170"/>
      <c r="K78" s="170"/>
    </row>
    <row r="79" spans="1:11" ht="16.5" customHeight="1">
      <c r="A79" s="73"/>
      <c r="B79" s="164" t="s">
        <v>143</v>
      </c>
      <c r="C79" s="164"/>
      <c r="D79" s="164"/>
      <c r="E79" s="164"/>
      <c r="F79" s="164"/>
      <c r="G79" s="164"/>
      <c r="H79" s="164"/>
      <c r="I79" s="164"/>
      <c r="J79" s="164"/>
      <c r="K79" s="164"/>
    </row>
    <row r="80" spans="1:11" ht="12.75">
      <c r="A80" s="73"/>
      <c r="B80" s="164" t="s">
        <v>108</v>
      </c>
      <c r="C80" s="164"/>
      <c r="D80" s="164"/>
      <c r="E80" s="164"/>
      <c r="F80" s="164"/>
      <c r="G80" s="164"/>
      <c r="H80" s="164"/>
      <c r="I80" s="164"/>
      <c r="J80" s="164"/>
      <c r="K80" s="164"/>
    </row>
    <row r="81" spans="1:11" ht="39" customHeight="1">
      <c r="A81" s="73"/>
      <c r="B81" s="164" t="s">
        <v>105</v>
      </c>
      <c r="C81" s="164"/>
      <c r="D81" s="164"/>
      <c r="E81" s="164"/>
      <c r="F81" s="164"/>
      <c r="G81" s="164"/>
      <c r="H81" s="164"/>
      <c r="I81" s="164"/>
      <c r="J81" s="164"/>
      <c r="K81" s="164"/>
    </row>
    <row r="82" spans="1:11" ht="26.25" customHeight="1">
      <c r="A82" s="73"/>
      <c r="B82" s="164" t="s">
        <v>106</v>
      </c>
      <c r="C82" s="164"/>
      <c r="D82" s="164"/>
      <c r="E82" s="164"/>
      <c r="F82" s="164"/>
      <c r="G82" s="164"/>
      <c r="H82" s="164"/>
      <c r="I82" s="164"/>
      <c r="J82" s="164"/>
      <c r="K82" s="164"/>
    </row>
    <row r="83" spans="1:11" ht="30.75" customHeight="1">
      <c r="A83" s="73"/>
      <c r="B83" s="164" t="s">
        <v>107</v>
      </c>
      <c r="C83" s="164"/>
      <c r="D83" s="164"/>
      <c r="E83" s="164"/>
      <c r="F83" s="164"/>
      <c r="G83" s="164"/>
      <c r="H83" s="164"/>
      <c r="I83" s="164"/>
      <c r="J83" s="164"/>
      <c r="K83" s="164"/>
    </row>
    <row r="84" spans="1:11" ht="12.75" customHeight="1">
      <c r="A84" s="73"/>
      <c r="B84" s="164" t="s">
        <v>3</v>
      </c>
      <c r="C84" s="164"/>
      <c r="D84" s="164"/>
      <c r="E84" s="164"/>
      <c r="F84" s="164"/>
      <c r="G84" s="164"/>
      <c r="H84" s="164"/>
      <c r="I84" s="164"/>
      <c r="J84" s="164"/>
      <c r="K84" s="164"/>
    </row>
    <row r="85" spans="1:11" ht="8.25" customHeight="1">
      <c r="A85" s="73"/>
      <c r="B85" s="150"/>
      <c r="C85" s="150"/>
      <c r="D85" s="150"/>
      <c r="E85" s="150"/>
      <c r="F85" s="150"/>
      <c r="G85" s="150"/>
      <c r="H85" s="150"/>
      <c r="I85" s="150"/>
      <c r="J85" s="150"/>
      <c r="K85" s="150"/>
    </row>
    <row r="86" spans="1:11" ht="16.5" customHeight="1">
      <c r="A86" s="73"/>
      <c r="B86" s="164" t="s">
        <v>148</v>
      </c>
      <c r="C86" s="164"/>
      <c r="D86" s="164"/>
      <c r="E86" s="164"/>
      <c r="F86" s="164"/>
      <c r="G86" s="164"/>
      <c r="H86" s="164"/>
      <c r="I86" s="164"/>
      <c r="J86" s="164"/>
      <c r="K86" s="164"/>
    </row>
    <row r="87" spans="1:11" ht="39" customHeight="1">
      <c r="A87" s="73"/>
      <c r="B87" s="164" t="s">
        <v>145</v>
      </c>
      <c r="C87" s="164"/>
      <c r="D87" s="164"/>
      <c r="E87" s="164"/>
      <c r="F87" s="164"/>
      <c r="G87" s="164"/>
      <c r="H87" s="164"/>
      <c r="I87" s="164"/>
      <c r="J87" s="164"/>
      <c r="K87" s="164"/>
    </row>
    <row r="88" spans="1:11" ht="12.75">
      <c r="A88" s="73"/>
      <c r="B88" s="150"/>
      <c r="C88" s="150"/>
      <c r="D88" s="150"/>
      <c r="E88" s="150"/>
      <c r="F88" s="150"/>
      <c r="G88" s="150"/>
      <c r="H88" s="150"/>
      <c r="I88" s="150"/>
      <c r="J88" s="150"/>
      <c r="K88" s="150"/>
    </row>
    <row r="89" spans="1:11" ht="12.75" customHeight="1">
      <c r="A89" s="73"/>
      <c r="B89" s="164" t="s">
        <v>109</v>
      </c>
      <c r="C89" s="164"/>
      <c r="D89" s="164"/>
      <c r="E89" s="164"/>
      <c r="F89" s="164"/>
      <c r="G89" s="164"/>
      <c r="H89" s="164"/>
      <c r="I89" s="164"/>
      <c r="J89" s="164"/>
      <c r="K89" s="164"/>
    </row>
    <row r="90" spans="1:11" ht="57.75" customHeight="1">
      <c r="A90" s="73"/>
      <c r="B90" s="164" t="s">
        <v>147</v>
      </c>
      <c r="C90" s="164"/>
      <c r="D90" s="164"/>
      <c r="E90" s="164"/>
      <c r="F90" s="164"/>
      <c r="G90" s="164"/>
      <c r="H90" s="164"/>
      <c r="I90" s="164"/>
      <c r="J90" s="164"/>
      <c r="K90" s="164"/>
    </row>
    <row r="91" spans="1:11" ht="24" customHeight="1">
      <c r="A91" s="73"/>
      <c r="B91" s="164" t="s">
        <v>104</v>
      </c>
      <c r="C91" s="164"/>
      <c r="D91" s="164"/>
      <c r="E91" s="164"/>
      <c r="F91" s="164"/>
      <c r="G91" s="164"/>
      <c r="H91" s="164"/>
      <c r="I91" s="164"/>
      <c r="J91" s="164"/>
      <c r="K91" s="164"/>
    </row>
    <row r="92" spans="1:11" ht="8.25" customHeight="1">
      <c r="A92" s="73"/>
      <c r="B92" s="150"/>
      <c r="C92" s="150"/>
      <c r="D92" s="150"/>
      <c r="E92" s="150"/>
      <c r="F92" s="150"/>
      <c r="G92" s="150"/>
      <c r="H92" s="150"/>
      <c r="I92" s="150"/>
      <c r="J92" s="150"/>
      <c r="K92" s="150"/>
    </row>
    <row r="93" spans="1:11" ht="12.75">
      <c r="A93" s="73"/>
      <c r="B93" s="164" t="s">
        <v>4</v>
      </c>
      <c r="C93" s="164"/>
      <c r="D93" s="164"/>
      <c r="E93" s="164"/>
      <c r="F93" s="164"/>
      <c r="G93" s="164"/>
      <c r="H93" s="164"/>
      <c r="I93" s="164"/>
      <c r="J93" s="164"/>
      <c r="K93" s="164"/>
    </row>
    <row r="94" spans="1:11" ht="30" customHeight="1">
      <c r="A94" s="73"/>
      <c r="B94" s="164" t="s">
        <v>5</v>
      </c>
      <c r="C94" s="164"/>
      <c r="D94" s="164"/>
      <c r="E94" s="164"/>
      <c r="F94" s="164"/>
      <c r="G94" s="164"/>
      <c r="H94" s="164"/>
      <c r="I94" s="164"/>
      <c r="J94" s="164"/>
      <c r="K94" s="164"/>
    </row>
    <row r="95" spans="1:11" ht="17.25" customHeight="1">
      <c r="A95" s="73"/>
      <c r="B95" s="164" t="s">
        <v>140</v>
      </c>
      <c r="C95" s="164"/>
      <c r="D95" s="164"/>
      <c r="E95" s="164"/>
      <c r="F95" s="164"/>
      <c r="G95" s="164"/>
      <c r="H95" s="164"/>
      <c r="I95" s="164"/>
      <c r="J95" s="164"/>
      <c r="K95" s="164"/>
    </row>
    <row r="96" spans="1:11" ht="39" customHeight="1">
      <c r="A96" s="73"/>
      <c r="B96" s="164" t="s">
        <v>144</v>
      </c>
      <c r="C96" s="164"/>
      <c r="D96" s="164"/>
      <c r="E96" s="164"/>
      <c r="F96" s="164"/>
      <c r="G96" s="164"/>
      <c r="H96" s="164"/>
      <c r="I96" s="164"/>
      <c r="J96" s="164"/>
      <c r="K96" s="164"/>
    </row>
    <row r="97" spans="1:11" ht="12.75" customHeight="1">
      <c r="A97" s="73"/>
      <c r="B97" s="150"/>
      <c r="C97" s="150"/>
      <c r="D97" s="150"/>
      <c r="E97" s="150"/>
      <c r="F97" s="150"/>
      <c r="G97" s="150"/>
      <c r="H97" s="150"/>
      <c r="I97" s="150"/>
      <c r="J97" s="150"/>
      <c r="K97" s="150"/>
    </row>
    <row r="98" spans="1:11" ht="12.75">
      <c r="A98" s="74" t="s">
        <v>308</v>
      </c>
      <c r="B98" s="73"/>
      <c r="C98" s="73"/>
      <c r="D98" s="73"/>
      <c r="E98" s="73"/>
      <c r="F98" s="73"/>
      <c r="G98" s="73"/>
      <c r="H98" s="73"/>
      <c r="I98" s="73"/>
      <c r="J98" s="73"/>
      <c r="K98" s="73"/>
    </row>
    <row r="99" spans="1:11" ht="4.5" customHeight="1">
      <c r="A99" s="74"/>
      <c r="B99" s="167"/>
      <c r="C99" s="167"/>
      <c r="D99" s="167"/>
      <c r="E99" s="167"/>
      <c r="F99" s="167"/>
      <c r="G99" s="167"/>
      <c r="H99" s="167"/>
      <c r="I99" s="167"/>
      <c r="J99" s="167"/>
      <c r="K99" s="167"/>
    </row>
    <row r="100" spans="1:11" ht="12.75">
      <c r="A100" s="74"/>
      <c r="B100" s="165" t="s">
        <v>111</v>
      </c>
      <c r="C100" s="165"/>
      <c r="D100" s="165"/>
      <c r="E100" s="165"/>
      <c r="F100" s="165"/>
      <c r="G100" s="165"/>
      <c r="H100" s="165"/>
      <c r="I100" s="166"/>
      <c r="J100" s="166"/>
      <c r="K100" s="166"/>
    </row>
    <row r="101" spans="1:11" ht="12.75">
      <c r="A101" s="74"/>
      <c r="B101" s="165" t="s">
        <v>99</v>
      </c>
      <c r="C101" s="165"/>
      <c r="D101" s="165"/>
      <c r="E101" s="165"/>
      <c r="F101" s="165"/>
      <c r="G101" s="165"/>
      <c r="H101" s="165"/>
      <c r="I101" s="166"/>
      <c r="J101" s="166"/>
      <c r="K101" s="166"/>
    </row>
    <row r="102" spans="1:11" ht="51.75" customHeight="1">
      <c r="A102" s="74"/>
      <c r="B102" s="165" t="s">
        <v>98</v>
      </c>
      <c r="C102" s="165"/>
      <c r="D102" s="165"/>
      <c r="E102" s="165"/>
      <c r="F102" s="165"/>
      <c r="G102" s="165"/>
      <c r="H102" s="165"/>
      <c r="I102" s="166"/>
      <c r="J102" s="166"/>
      <c r="K102" s="166"/>
    </row>
    <row r="103" spans="1:11" ht="12.75">
      <c r="A103" s="73"/>
      <c r="B103" s="73"/>
      <c r="C103" s="73"/>
      <c r="D103" s="73"/>
      <c r="E103" s="73"/>
      <c r="F103" s="73"/>
      <c r="G103" s="73"/>
      <c r="H103" s="73"/>
      <c r="I103" s="73"/>
      <c r="J103" s="73"/>
      <c r="K103" s="73"/>
    </row>
    <row r="104" spans="1:11" ht="12.75">
      <c r="A104" s="74" t="s">
        <v>309</v>
      </c>
      <c r="B104" s="73"/>
      <c r="C104" s="73"/>
      <c r="D104" s="73"/>
      <c r="E104" s="73"/>
      <c r="F104" s="73"/>
      <c r="G104" s="73"/>
      <c r="H104" s="73"/>
      <c r="I104" s="73"/>
      <c r="J104" s="73"/>
      <c r="K104" s="73"/>
    </row>
    <row r="105" spans="2:11" ht="12.75">
      <c r="B105" s="73" t="s">
        <v>314</v>
      </c>
      <c r="C105" s="73"/>
      <c r="D105" s="73"/>
      <c r="E105" s="73"/>
      <c r="F105" s="73"/>
      <c r="G105" s="73"/>
      <c r="H105" s="73"/>
      <c r="I105" s="73"/>
      <c r="J105" s="73"/>
      <c r="K105" s="73"/>
    </row>
    <row r="106" spans="1:11" ht="12.75">
      <c r="A106" s="73"/>
      <c r="B106" s="73"/>
      <c r="C106" s="73"/>
      <c r="D106" s="73"/>
      <c r="E106" s="73"/>
      <c r="F106" s="73"/>
      <c r="G106" s="73"/>
      <c r="H106" s="73"/>
      <c r="K106" s="112" t="s">
        <v>164</v>
      </c>
    </row>
    <row r="107" spans="1:11" ht="12.75">
      <c r="A107" s="73"/>
      <c r="B107" s="73" t="s">
        <v>238</v>
      </c>
      <c r="C107" s="73"/>
      <c r="D107" s="73"/>
      <c r="E107" s="73"/>
      <c r="F107" s="73"/>
      <c r="G107" s="73"/>
      <c r="H107" s="73"/>
      <c r="K107" s="138">
        <f>249683+35000</f>
        <v>284683</v>
      </c>
    </row>
    <row r="108" spans="1:11" ht="12.75">
      <c r="A108" s="73"/>
      <c r="B108" s="73" t="s">
        <v>320</v>
      </c>
      <c r="C108" s="73"/>
      <c r="D108" s="73"/>
      <c r="E108" s="73"/>
      <c r="F108" s="73"/>
      <c r="G108" s="73"/>
      <c r="H108" s="73"/>
      <c r="K108" s="138">
        <v>137262</v>
      </c>
    </row>
    <row r="109" spans="1:11" ht="12.75">
      <c r="A109" s="73"/>
      <c r="B109" s="73"/>
      <c r="C109" s="73"/>
      <c r="D109" s="73"/>
      <c r="E109" s="73"/>
      <c r="F109" s="73"/>
      <c r="G109" s="73"/>
      <c r="H109" s="73"/>
      <c r="K109" s="139">
        <f>SUM(K107:K108)</f>
        <v>421945</v>
      </c>
    </row>
    <row r="110" spans="1:11" ht="12.75">
      <c r="A110" s="73"/>
      <c r="B110" s="73"/>
      <c r="C110" s="73"/>
      <c r="D110" s="73"/>
      <c r="E110" s="73"/>
      <c r="F110" s="73"/>
      <c r="G110" s="73"/>
      <c r="H110" s="73"/>
      <c r="I110" s="73"/>
      <c r="J110" s="73"/>
      <c r="K110" s="73"/>
    </row>
    <row r="111" spans="1:11" ht="12.75">
      <c r="A111" s="74" t="s">
        <v>355</v>
      </c>
      <c r="C111" s="73"/>
      <c r="D111" s="73"/>
      <c r="E111" s="73"/>
      <c r="F111" s="73"/>
      <c r="G111" s="73"/>
      <c r="H111" s="73"/>
      <c r="I111" s="73"/>
      <c r="J111" s="73"/>
      <c r="K111" s="73"/>
    </row>
    <row r="112" spans="1:11" ht="50.25" customHeight="1">
      <c r="A112" s="74"/>
      <c r="B112" s="165" t="s">
        <v>6</v>
      </c>
      <c r="C112" s="165"/>
      <c r="D112" s="165"/>
      <c r="E112" s="165"/>
      <c r="F112" s="165"/>
      <c r="G112" s="165"/>
      <c r="H112" s="165"/>
      <c r="I112" s="166"/>
      <c r="J112" s="166"/>
      <c r="K112" s="166"/>
    </row>
    <row r="113" spans="1:11" ht="12.75">
      <c r="A113" s="73"/>
      <c r="B113" s="73"/>
      <c r="C113" s="73"/>
      <c r="D113" s="73"/>
      <c r="E113" s="73"/>
      <c r="F113" s="73"/>
      <c r="G113" s="73"/>
      <c r="H113" s="73"/>
      <c r="I113" s="73"/>
      <c r="J113" s="73"/>
      <c r="K113" s="73"/>
    </row>
    <row r="114" spans="1:11" ht="12.75">
      <c r="A114" s="74" t="s">
        <v>310</v>
      </c>
      <c r="B114" s="73"/>
      <c r="C114" s="73"/>
      <c r="D114" s="73"/>
      <c r="E114" s="73"/>
      <c r="F114" s="73"/>
      <c r="G114" s="73"/>
      <c r="H114" s="73"/>
      <c r="I114" s="73"/>
      <c r="J114" s="73"/>
      <c r="K114" s="73"/>
    </row>
    <row r="115" spans="1:11" ht="51.75" customHeight="1">
      <c r="A115" s="74"/>
      <c r="B115" s="165" t="s">
        <v>7</v>
      </c>
      <c r="C115" s="165"/>
      <c r="D115" s="165"/>
      <c r="E115" s="165"/>
      <c r="F115" s="165"/>
      <c r="G115" s="165"/>
      <c r="H115" s="165"/>
      <c r="I115" s="166"/>
      <c r="J115" s="166"/>
      <c r="K115" s="166"/>
    </row>
    <row r="116" spans="1:11" ht="12.75">
      <c r="A116" s="73"/>
      <c r="B116" s="73"/>
      <c r="C116" s="73"/>
      <c r="D116" s="73"/>
      <c r="E116" s="73"/>
      <c r="F116" s="73"/>
      <c r="G116" s="73"/>
      <c r="H116" s="73"/>
      <c r="I116" s="73"/>
      <c r="J116" s="73"/>
      <c r="K116" s="73"/>
    </row>
    <row r="117" spans="1:11" ht="12.75">
      <c r="A117" s="73"/>
      <c r="B117" s="73"/>
      <c r="C117" s="73"/>
      <c r="D117" s="73"/>
      <c r="E117" s="73"/>
      <c r="F117" s="73"/>
      <c r="G117" s="73"/>
      <c r="H117" s="73"/>
      <c r="I117" s="73"/>
      <c r="J117" s="73"/>
      <c r="K117" s="73"/>
    </row>
    <row r="118" spans="1:11" ht="12.75">
      <c r="A118" s="72" t="str">
        <f>+A75</f>
        <v>NOTES TO THE LISTING REQUIREMENTS OF BURSA MALAYSIA SECURITIES BERHAD</v>
      </c>
      <c r="B118" s="73"/>
      <c r="C118" s="73"/>
      <c r="D118" s="73"/>
      <c r="E118" s="73"/>
      <c r="F118" s="73"/>
      <c r="G118" s="73"/>
      <c r="H118" s="73"/>
      <c r="I118" s="73"/>
      <c r="J118" s="73"/>
      <c r="K118" s="73"/>
    </row>
    <row r="119" spans="1:11" ht="12.75">
      <c r="A119" s="72"/>
      <c r="B119" s="73"/>
      <c r="C119" s="73"/>
      <c r="D119" s="73"/>
      <c r="E119" s="73"/>
      <c r="F119" s="73"/>
      <c r="G119" s="73"/>
      <c r="H119" s="73"/>
      <c r="I119" s="73"/>
      <c r="J119" s="73"/>
      <c r="K119" s="73"/>
    </row>
    <row r="120" spans="1:11" ht="12.75">
      <c r="A120" s="74" t="s">
        <v>311</v>
      </c>
      <c r="B120" s="73"/>
      <c r="C120" s="73"/>
      <c r="D120" s="73"/>
      <c r="E120" s="73"/>
      <c r="F120" s="73"/>
      <c r="G120" s="73"/>
      <c r="H120" s="73"/>
      <c r="I120" s="73"/>
      <c r="J120" s="73"/>
      <c r="K120" s="73"/>
    </row>
    <row r="121" spans="1:11" ht="54" customHeight="1">
      <c r="A121" s="74"/>
      <c r="B121" s="165" t="s">
        <v>275</v>
      </c>
      <c r="C121" s="165"/>
      <c r="D121" s="165"/>
      <c r="E121" s="165"/>
      <c r="F121" s="165"/>
      <c r="G121" s="165"/>
      <c r="H121" s="165"/>
      <c r="I121" s="166"/>
      <c r="J121" s="166"/>
      <c r="K121" s="166"/>
    </row>
    <row r="122" spans="1:11" ht="12.75">
      <c r="A122" s="73"/>
      <c r="B122" s="73"/>
      <c r="C122" s="73"/>
      <c r="D122" s="73"/>
      <c r="E122" s="73"/>
      <c r="F122" s="73"/>
      <c r="G122" s="73"/>
      <c r="H122" s="73"/>
      <c r="I122" s="73"/>
      <c r="J122" s="73"/>
      <c r="K122" s="73"/>
    </row>
    <row r="123" spans="1:11" ht="12.75">
      <c r="A123" s="74" t="s">
        <v>312</v>
      </c>
      <c r="B123" s="73"/>
      <c r="C123" s="73"/>
      <c r="D123" s="73"/>
      <c r="E123" s="73"/>
      <c r="F123" s="73"/>
      <c r="G123" s="73"/>
      <c r="H123" s="73"/>
      <c r="I123" s="73"/>
      <c r="J123" s="73"/>
      <c r="K123" s="73"/>
    </row>
    <row r="124" spans="2:11" ht="25.5" customHeight="1">
      <c r="B124" s="165" t="s">
        <v>325</v>
      </c>
      <c r="C124" s="165"/>
      <c r="D124" s="165"/>
      <c r="E124" s="165"/>
      <c r="F124" s="165"/>
      <c r="G124" s="165"/>
      <c r="H124" s="165"/>
      <c r="I124" s="166"/>
      <c r="J124" s="166"/>
      <c r="K124" s="166"/>
    </row>
    <row r="125" spans="1:11" ht="12.75">
      <c r="A125" s="73"/>
      <c r="B125" s="73"/>
      <c r="C125" s="73"/>
      <c r="D125" s="73"/>
      <c r="E125" s="73"/>
      <c r="F125" s="73"/>
      <c r="G125" s="73"/>
      <c r="H125" s="73"/>
      <c r="I125" s="73"/>
      <c r="J125" s="73"/>
      <c r="K125" s="73"/>
    </row>
    <row r="126" spans="1:11" ht="12.75">
      <c r="A126" s="74" t="s">
        <v>313</v>
      </c>
      <c r="B126" s="73"/>
      <c r="C126" s="73"/>
      <c r="D126" s="73"/>
      <c r="E126" s="73"/>
      <c r="F126" s="73"/>
      <c r="G126" s="73"/>
      <c r="H126" s="73"/>
      <c r="I126" s="73"/>
      <c r="J126" s="73"/>
      <c r="K126" s="73"/>
    </row>
    <row r="127" spans="2:11" ht="12.75">
      <c r="B127" s="73" t="s">
        <v>239</v>
      </c>
      <c r="C127" s="73"/>
      <c r="D127" s="73"/>
      <c r="E127" s="73"/>
      <c r="F127" s="73"/>
      <c r="G127" s="73"/>
      <c r="H127" s="73"/>
      <c r="I127" s="73"/>
      <c r="J127" s="73"/>
      <c r="K127" s="73"/>
    </row>
    <row r="128" spans="1:10" ht="12.75">
      <c r="A128" s="73"/>
      <c r="B128" s="73"/>
      <c r="C128" s="73"/>
      <c r="H128" s="76" t="s">
        <v>240</v>
      </c>
      <c r="I128" s="76" t="s">
        <v>241</v>
      </c>
      <c r="J128" s="76" t="s">
        <v>242</v>
      </c>
    </row>
    <row r="129" spans="1:10" ht="12.75">
      <c r="A129" s="73"/>
      <c r="B129" s="73"/>
      <c r="C129" s="73"/>
      <c r="H129" s="76" t="s">
        <v>243</v>
      </c>
      <c r="I129" s="76" t="s">
        <v>244</v>
      </c>
      <c r="J129" s="76" t="s">
        <v>245</v>
      </c>
    </row>
    <row r="130" spans="1:10" ht="12.75">
      <c r="A130" s="73"/>
      <c r="B130" s="73"/>
      <c r="C130" s="73"/>
      <c r="H130" s="112" t="s">
        <v>164</v>
      </c>
      <c r="I130" s="112" t="s">
        <v>164</v>
      </c>
      <c r="J130" s="112" t="s">
        <v>164</v>
      </c>
    </row>
    <row r="131" spans="2:12" ht="12.75">
      <c r="B131" s="73" t="s">
        <v>246</v>
      </c>
      <c r="C131" s="73"/>
      <c r="G131" s="120"/>
      <c r="H131" s="137">
        <v>3332</v>
      </c>
      <c r="I131" s="37">
        <f>35766-I133-I134</f>
        <v>33454</v>
      </c>
      <c r="J131" s="37">
        <v>22036</v>
      </c>
      <c r="L131" s="37"/>
    </row>
    <row r="132" spans="2:12" ht="12.75">
      <c r="B132" s="73" t="s">
        <v>247</v>
      </c>
      <c r="C132" s="73"/>
      <c r="H132" s="137">
        <v>0</v>
      </c>
      <c r="I132" s="37">
        <v>0</v>
      </c>
      <c r="J132" s="37">
        <v>0</v>
      </c>
      <c r="L132" s="37"/>
    </row>
    <row r="133" spans="2:12" ht="12.75">
      <c r="B133" s="73" t="s">
        <v>248</v>
      </c>
      <c r="C133" s="73"/>
      <c r="G133" s="120"/>
      <c r="H133" s="137">
        <v>1408</v>
      </c>
      <c r="I133" s="37">
        <v>1441</v>
      </c>
      <c r="J133" s="37">
        <v>9786</v>
      </c>
      <c r="L133" s="37"/>
    </row>
    <row r="134" spans="2:12" ht="12.75">
      <c r="B134" s="73" t="s">
        <v>19</v>
      </c>
      <c r="C134" s="73"/>
      <c r="G134" s="120"/>
      <c r="H134" s="137">
        <v>949</v>
      </c>
      <c r="I134" s="37">
        <v>871</v>
      </c>
      <c r="J134" s="37">
        <v>201</v>
      </c>
      <c r="L134" s="37"/>
    </row>
    <row r="135" spans="1:12" ht="13.5" thickBot="1">
      <c r="A135" s="73"/>
      <c r="B135" s="73"/>
      <c r="C135" s="73"/>
      <c r="H135" s="78">
        <f>SUM(H131:H134)</f>
        <v>5689</v>
      </c>
      <c r="I135" s="78">
        <f>SUM(I131:I134)</f>
        <v>35766</v>
      </c>
      <c r="J135" s="78">
        <f>SUM(J131:J134)</f>
        <v>32023</v>
      </c>
      <c r="L135" s="77"/>
    </row>
    <row r="136" spans="1:12" ht="13.5" thickTop="1">
      <c r="A136" s="73"/>
      <c r="B136" s="73"/>
      <c r="C136" s="73"/>
      <c r="H136" s="77"/>
      <c r="I136" s="77"/>
      <c r="J136" s="77"/>
      <c r="L136" s="77"/>
    </row>
    <row r="137" spans="2:11" ht="27" customHeight="1">
      <c r="B137" s="170" t="s">
        <v>75</v>
      </c>
      <c r="C137" s="170"/>
      <c r="D137" s="170"/>
      <c r="E137" s="170"/>
      <c r="F137" s="170"/>
      <c r="G137" s="170"/>
      <c r="H137" s="170"/>
      <c r="I137" s="170"/>
      <c r="J137" s="170"/>
      <c r="K137" s="170"/>
    </row>
    <row r="138" spans="3:11" ht="12.75">
      <c r="C138" s="73"/>
      <c r="D138" s="73"/>
      <c r="E138" s="73"/>
      <c r="F138" s="73"/>
      <c r="G138" s="73"/>
      <c r="H138" s="73"/>
      <c r="I138" s="73"/>
      <c r="J138" s="73"/>
      <c r="K138" s="73"/>
    </row>
    <row r="139" spans="1:11" ht="12.75">
      <c r="A139" s="74" t="s">
        <v>322</v>
      </c>
      <c r="C139" s="73"/>
      <c r="D139" s="73"/>
      <c r="E139" s="73"/>
      <c r="F139" s="73"/>
      <c r="G139" s="73"/>
      <c r="H139" s="73"/>
      <c r="I139" s="73"/>
      <c r="J139" s="73"/>
      <c r="K139" s="73"/>
    </row>
    <row r="140" spans="2:11" ht="12.75">
      <c r="B140" s="170" t="s">
        <v>112</v>
      </c>
      <c r="C140" s="170"/>
      <c r="D140" s="170"/>
      <c r="E140" s="170"/>
      <c r="F140" s="170"/>
      <c r="G140" s="170"/>
      <c r="H140" s="170"/>
      <c r="I140" s="170"/>
      <c r="J140" s="170"/>
      <c r="K140" s="170"/>
    </row>
    <row r="141" spans="3:11" ht="12.75">
      <c r="C141" s="73"/>
      <c r="D141" s="73"/>
      <c r="E141" s="73"/>
      <c r="F141" s="73"/>
      <c r="G141" s="73"/>
      <c r="H141" s="73"/>
      <c r="I141" s="73"/>
      <c r="J141" s="73"/>
      <c r="K141" s="73"/>
    </row>
    <row r="142" spans="1:11" ht="12.75">
      <c r="A142" s="74" t="s">
        <v>315</v>
      </c>
      <c r="B142" s="73"/>
      <c r="C142" s="73"/>
      <c r="D142" s="73"/>
      <c r="E142" s="73"/>
      <c r="F142" s="73"/>
      <c r="G142" s="73"/>
      <c r="H142" s="73"/>
      <c r="I142" s="73"/>
      <c r="J142" s="73"/>
      <c r="K142" s="73"/>
    </row>
    <row r="143" spans="2:11" ht="12.75">
      <c r="B143" s="73" t="s">
        <v>113</v>
      </c>
      <c r="C143" s="73"/>
      <c r="D143" s="73"/>
      <c r="E143" s="73"/>
      <c r="F143" s="73"/>
      <c r="G143" s="73"/>
      <c r="H143" s="73"/>
      <c r="I143" s="73"/>
      <c r="J143" s="73"/>
      <c r="K143" s="73"/>
    </row>
    <row r="144" spans="2:11" ht="12.75">
      <c r="B144" s="73"/>
      <c r="C144" s="73"/>
      <c r="D144" s="73"/>
      <c r="E144" s="73"/>
      <c r="F144" s="73"/>
      <c r="G144" s="73"/>
      <c r="H144" s="73"/>
      <c r="I144" s="73"/>
      <c r="J144" s="73"/>
      <c r="K144" s="73"/>
    </row>
    <row r="145" spans="2:11" ht="12.75">
      <c r="B145" s="73"/>
      <c r="C145" s="73"/>
      <c r="D145" s="73"/>
      <c r="E145" s="73"/>
      <c r="F145" s="73"/>
      <c r="H145" s="73" t="s">
        <v>249</v>
      </c>
      <c r="I145" s="73"/>
      <c r="J145" s="73" t="s">
        <v>250</v>
      </c>
      <c r="K145" s="73"/>
    </row>
    <row r="146" spans="2:11" ht="12.75">
      <c r="B146" s="73"/>
      <c r="C146" s="73"/>
      <c r="D146" s="73"/>
      <c r="E146" s="73"/>
      <c r="F146" s="73"/>
      <c r="G146" s="79" t="s">
        <v>164</v>
      </c>
      <c r="H146" s="79"/>
      <c r="I146" s="79"/>
      <c r="J146" s="79" t="s">
        <v>164</v>
      </c>
      <c r="K146" s="73"/>
    </row>
    <row r="147" spans="2:11" ht="12.75">
      <c r="B147" s="73" t="s">
        <v>251</v>
      </c>
      <c r="C147" s="73"/>
      <c r="D147" s="73"/>
      <c r="E147" s="73"/>
      <c r="F147" s="73"/>
      <c r="H147" s="77">
        <v>0</v>
      </c>
      <c r="I147" s="77"/>
      <c r="J147" s="77">
        <v>0</v>
      </c>
      <c r="K147" s="73"/>
    </row>
    <row r="148" spans="2:11" ht="12.75">
      <c r="B148" s="73" t="s">
        <v>252</v>
      </c>
      <c r="C148" s="73"/>
      <c r="D148" s="73"/>
      <c r="E148" s="73"/>
      <c r="F148" s="73"/>
      <c r="H148" s="77">
        <v>0</v>
      </c>
      <c r="I148" s="77"/>
      <c r="J148" s="77">
        <v>0</v>
      </c>
      <c r="K148" s="73"/>
    </row>
    <row r="149" spans="2:11" ht="12.75">
      <c r="B149" s="73" t="s">
        <v>343</v>
      </c>
      <c r="C149" s="73"/>
      <c r="D149" s="73"/>
      <c r="E149" s="73"/>
      <c r="F149" s="73"/>
      <c r="H149" s="77">
        <v>0</v>
      </c>
      <c r="I149" s="77"/>
      <c r="J149" s="77">
        <v>0</v>
      </c>
      <c r="K149" s="73"/>
    </row>
    <row r="150" spans="2:11" ht="12.75">
      <c r="B150" s="73"/>
      <c r="C150" s="73"/>
      <c r="D150" s="73"/>
      <c r="E150" s="73"/>
      <c r="F150" s="73"/>
      <c r="G150" s="37"/>
      <c r="H150" s="37"/>
      <c r="I150" s="37"/>
      <c r="J150" s="37"/>
      <c r="K150" s="73"/>
    </row>
    <row r="151" spans="2:11" ht="12.75">
      <c r="B151" s="73" t="s">
        <v>65</v>
      </c>
      <c r="C151" s="73"/>
      <c r="D151" s="73"/>
      <c r="E151" s="73"/>
      <c r="F151" s="73"/>
      <c r="G151" s="73"/>
      <c r="H151" s="73"/>
      <c r="I151" s="73"/>
      <c r="J151" s="73"/>
      <c r="K151" s="73"/>
    </row>
    <row r="152" spans="1:11" ht="12.75">
      <c r="A152" s="73"/>
      <c r="B152" s="73"/>
      <c r="C152" s="73"/>
      <c r="D152" s="73"/>
      <c r="E152" s="73"/>
      <c r="F152" s="73"/>
      <c r="G152" s="73"/>
      <c r="H152" s="73"/>
      <c r="I152" s="73"/>
      <c r="J152" s="73"/>
      <c r="K152" s="73"/>
    </row>
    <row r="153" spans="2:10" ht="12.75">
      <c r="B153" s="73"/>
      <c r="D153" s="73"/>
      <c r="E153" s="73"/>
      <c r="F153" s="73"/>
      <c r="G153" s="73"/>
      <c r="H153" s="73"/>
      <c r="I153" s="80"/>
      <c r="J153" s="80"/>
    </row>
    <row r="154" spans="3:10" ht="12.75">
      <c r="C154" s="81" t="s">
        <v>253</v>
      </c>
      <c r="D154" s="73" t="s">
        <v>254</v>
      </c>
      <c r="E154" s="73"/>
      <c r="F154" s="73"/>
      <c r="G154" s="73"/>
      <c r="H154" s="73"/>
      <c r="J154" s="136">
        <f>4353465+20300+2315591</f>
        <v>6689356</v>
      </c>
    </row>
    <row r="155" spans="3:10" ht="12.75">
      <c r="C155" s="81" t="s">
        <v>255</v>
      </c>
      <c r="D155" s="73" t="s">
        <v>256</v>
      </c>
      <c r="E155" s="73"/>
      <c r="F155" s="73"/>
      <c r="J155" s="136">
        <f>+J154</f>
        <v>6689356</v>
      </c>
    </row>
    <row r="156" spans="3:10" ht="12.75">
      <c r="C156" s="81" t="s">
        <v>257</v>
      </c>
      <c r="D156" s="73" t="s">
        <v>258</v>
      </c>
      <c r="E156" s="73"/>
      <c r="F156" s="73"/>
      <c r="J156" s="136">
        <f>(1667220*2.85)+(5000*4.76)+(1288231*2.27)</f>
        <v>7699661.37</v>
      </c>
    </row>
    <row r="158" spans="1:11" ht="12.75">
      <c r="A158" s="73"/>
      <c r="B158" s="86"/>
      <c r="C158" s="87"/>
      <c r="D158" s="87"/>
      <c r="E158" s="87"/>
      <c r="F158" s="87"/>
      <c r="G158" s="87"/>
      <c r="H158" s="87"/>
      <c r="I158" s="87"/>
      <c r="J158" s="87"/>
      <c r="K158" s="87"/>
    </row>
    <row r="159" spans="1:11" ht="12.75">
      <c r="A159" s="74" t="s">
        <v>316</v>
      </c>
      <c r="B159" s="73"/>
      <c r="C159" s="73"/>
      <c r="D159" s="73"/>
      <c r="E159" s="73"/>
      <c r="F159" s="73"/>
      <c r="G159" s="73"/>
      <c r="H159" s="73"/>
      <c r="I159" s="73"/>
      <c r="J159" s="73"/>
      <c r="K159" s="73"/>
    </row>
    <row r="160" spans="1:11" ht="4.5" customHeight="1">
      <c r="A160" s="73"/>
      <c r="B160" s="86"/>
      <c r="C160" s="87"/>
      <c r="D160" s="87"/>
      <c r="E160" s="87"/>
      <c r="F160" s="87"/>
      <c r="G160" s="87"/>
      <c r="H160" s="87"/>
      <c r="I160" s="87"/>
      <c r="J160" s="87"/>
      <c r="K160" s="87"/>
    </row>
    <row r="161" spans="1:11" ht="15.75" customHeight="1">
      <c r="A161" s="73"/>
      <c r="B161" s="171" t="s">
        <v>9</v>
      </c>
      <c r="C161" s="172"/>
      <c r="D161" s="172"/>
      <c r="E161" s="172"/>
      <c r="F161" s="172"/>
      <c r="G161" s="172"/>
      <c r="H161" s="172"/>
      <c r="I161" s="172"/>
      <c r="J161" s="172"/>
      <c r="K161" s="172"/>
    </row>
    <row r="162" spans="1:11" ht="28.5" customHeight="1">
      <c r="A162" s="74"/>
      <c r="B162" s="167" t="s">
        <v>149</v>
      </c>
      <c r="C162" s="167"/>
      <c r="D162" s="167"/>
      <c r="E162" s="167"/>
      <c r="F162" s="167"/>
      <c r="G162" s="167"/>
      <c r="H162" s="167"/>
      <c r="I162" s="167"/>
      <c r="J162" s="167"/>
      <c r="K162" s="167"/>
    </row>
    <row r="163" spans="1:11" ht="30" customHeight="1">
      <c r="A163" s="74"/>
      <c r="B163" s="167" t="s">
        <v>18</v>
      </c>
      <c r="C163" s="167"/>
      <c r="D163" s="167"/>
      <c r="E163" s="167"/>
      <c r="F163" s="167"/>
      <c r="G163" s="167"/>
      <c r="H163" s="167"/>
      <c r="I163" s="167"/>
      <c r="J163" s="167"/>
      <c r="K163" s="167"/>
    </row>
    <row r="164" spans="1:11" ht="16.5" customHeight="1">
      <c r="A164" s="74"/>
      <c r="B164" s="167" t="s">
        <v>10</v>
      </c>
      <c r="C164" s="167"/>
      <c r="D164" s="167"/>
      <c r="E164" s="167"/>
      <c r="F164" s="167"/>
      <c r="G164" s="167"/>
      <c r="H164" s="167"/>
      <c r="I164" s="167"/>
      <c r="J164" s="167"/>
      <c r="K164" s="167"/>
    </row>
    <row r="165" spans="1:11" ht="16.5" customHeight="1">
      <c r="A165" s="74"/>
      <c r="B165" s="167" t="s">
        <v>11</v>
      </c>
      <c r="C165" s="167"/>
      <c r="D165" s="167"/>
      <c r="E165" s="167"/>
      <c r="F165" s="167"/>
      <c r="G165" s="167"/>
      <c r="H165" s="167"/>
      <c r="I165" s="167"/>
      <c r="J165" s="167"/>
      <c r="K165" s="167"/>
    </row>
    <row r="166" spans="1:11" ht="16.5" customHeight="1">
      <c r="A166" s="74"/>
      <c r="B166" s="167" t="s">
        <v>12</v>
      </c>
      <c r="C166" s="167"/>
      <c r="D166" s="167"/>
      <c r="E166" s="167"/>
      <c r="F166" s="167"/>
      <c r="G166" s="167"/>
      <c r="H166" s="167"/>
      <c r="I166" s="167"/>
      <c r="J166" s="167"/>
      <c r="K166" s="167"/>
    </row>
    <row r="167" spans="1:11" ht="16.5" customHeight="1">
      <c r="A167" s="74"/>
      <c r="B167" s="167" t="s">
        <v>13</v>
      </c>
      <c r="C167" s="167"/>
      <c r="D167" s="167"/>
      <c r="E167" s="167"/>
      <c r="F167" s="167"/>
      <c r="G167" s="167"/>
      <c r="H167" s="167"/>
      <c r="I167" s="167"/>
      <c r="J167" s="167"/>
      <c r="K167" s="167"/>
    </row>
    <row r="168" spans="1:11" ht="16.5" customHeight="1">
      <c r="A168" s="74"/>
      <c r="B168" s="167" t="s">
        <v>14</v>
      </c>
      <c r="C168" s="167"/>
      <c r="D168" s="167"/>
      <c r="E168" s="167"/>
      <c r="F168" s="167"/>
      <c r="G168" s="167"/>
      <c r="H168" s="167"/>
      <c r="I168" s="167"/>
      <c r="J168" s="167"/>
      <c r="K168" s="167"/>
    </row>
    <row r="169" spans="1:11" ht="16.5" customHeight="1">
      <c r="A169" s="74"/>
      <c r="B169" s="167" t="s">
        <v>15</v>
      </c>
      <c r="C169" s="167"/>
      <c r="D169" s="167"/>
      <c r="E169" s="167"/>
      <c r="F169" s="167"/>
      <c r="G169" s="167"/>
      <c r="H169" s="167"/>
      <c r="I169" s="167"/>
      <c r="J169" s="167"/>
      <c r="K169" s="167"/>
    </row>
    <row r="170" spans="1:11" ht="29.25" customHeight="1">
      <c r="A170" s="74"/>
      <c r="B170" s="167" t="s">
        <v>39</v>
      </c>
      <c r="C170" s="167"/>
      <c r="D170" s="167"/>
      <c r="E170" s="167"/>
      <c r="F170" s="167"/>
      <c r="G170" s="167"/>
      <c r="H170" s="167"/>
      <c r="I170" s="167"/>
      <c r="J170" s="167"/>
      <c r="K170" s="167"/>
    </row>
    <row r="171" spans="1:11" ht="25.5" customHeight="1">
      <c r="A171" s="74"/>
      <c r="B171" s="167" t="s">
        <v>277</v>
      </c>
      <c r="C171" s="167"/>
      <c r="D171" s="167"/>
      <c r="E171" s="167"/>
      <c r="F171" s="167"/>
      <c r="G171" s="167"/>
      <c r="H171" s="167"/>
      <c r="I171" s="167"/>
      <c r="J171" s="167"/>
      <c r="K171" s="167"/>
    </row>
    <row r="172" spans="1:11" ht="12.75">
      <c r="A172" s="74"/>
      <c r="B172" s="73"/>
      <c r="C172" s="73"/>
      <c r="D172" s="73"/>
      <c r="E172" s="73"/>
      <c r="F172" s="73"/>
      <c r="G172" s="73"/>
      <c r="H172" s="73"/>
      <c r="I172" s="73"/>
      <c r="J172" s="73"/>
      <c r="K172" s="73"/>
    </row>
    <row r="173" spans="1:11" ht="12.75">
      <c r="A173" s="72" t="s">
        <v>345</v>
      </c>
      <c r="B173" s="73"/>
      <c r="C173" s="73"/>
      <c r="D173" s="73"/>
      <c r="E173" s="73"/>
      <c r="F173" s="73"/>
      <c r="G173" s="73"/>
      <c r="H173" s="73"/>
      <c r="I173" s="73"/>
      <c r="J173" s="73"/>
      <c r="K173" s="73"/>
    </row>
    <row r="174" spans="1:11" ht="12.75">
      <c r="A174" s="72"/>
      <c r="B174" s="73"/>
      <c r="C174" s="73"/>
      <c r="D174" s="73"/>
      <c r="E174" s="73"/>
      <c r="F174" s="73"/>
      <c r="G174" s="73"/>
      <c r="H174" s="73"/>
      <c r="I174" s="73"/>
      <c r="J174" s="73"/>
      <c r="K174" s="73"/>
    </row>
    <row r="175" spans="1:11" ht="12.75">
      <c r="A175" s="74" t="s">
        <v>146</v>
      </c>
      <c r="B175" s="73"/>
      <c r="C175" s="73"/>
      <c r="D175" s="73"/>
      <c r="E175" s="73"/>
      <c r="F175" s="73"/>
      <c r="G175" s="73"/>
      <c r="H175" s="73"/>
      <c r="I175" s="73"/>
      <c r="J175" s="73"/>
      <c r="K175" s="73"/>
    </row>
    <row r="176" spans="1:11" ht="17.25" customHeight="1">
      <c r="A176" s="73"/>
      <c r="B176" s="173" t="s">
        <v>142</v>
      </c>
      <c r="C176" s="173"/>
      <c r="D176" s="173"/>
      <c r="E176" s="173"/>
      <c r="F176" s="173"/>
      <c r="G176" s="173"/>
      <c r="H176" s="173"/>
      <c r="I176" s="173"/>
      <c r="J176" s="173"/>
      <c r="K176" s="173"/>
    </row>
    <row r="177" spans="1:11" ht="54.75" customHeight="1">
      <c r="A177" s="73"/>
      <c r="B177" s="164" t="s">
        <v>38</v>
      </c>
      <c r="C177" s="164"/>
      <c r="D177" s="164"/>
      <c r="E177" s="164"/>
      <c r="F177" s="164"/>
      <c r="G177" s="164"/>
      <c r="H177" s="164"/>
      <c r="I177" s="164"/>
      <c r="J177" s="164"/>
      <c r="K177" s="164"/>
    </row>
    <row r="178" spans="1:11" ht="12.75">
      <c r="A178" s="73"/>
      <c r="B178" s="164" t="s">
        <v>28</v>
      </c>
      <c r="C178" s="164"/>
      <c r="D178" s="164"/>
      <c r="E178" s="164"/>
      <c r="F178" s="164"/>
      <c r="G178" s="164"/>
      <c r="H178" s="164"/>
      <c r="I178" s="164"/>
      <c r="J178" s="164"/>
      <c r="K178" s="164"/>
    </row>
    <row r="179" spans="1:11" ht="12.75">
      <c r="A179" s="73"/>
      <c r="B179" s="164" t="s">
        <v>29</v>
      </c>
      <c r="C179" s="164"/>
      <c r="D179" s="164"/>
      <c r="E179" s="164"/>
      <c r="F179" s="164"/>
      <c r="G179" s="164"/>
      <c r="H179" s="164"/>
      <c r="I179" s="164"/>
      <c r="J179" s="164"/>
      <c r="K179" s="164"/>
    </row>
    <row r="180" spans="1:11" ht="12.75">
      <c r="A180" s="73"/>
      <c r="B180" s="164" t="s">
        <v>30</v>
      </c>
      <c r="C180" s="164"/>
      <c r="D180" s="164"/>
      <c r="E180" s="164"/>
      <c r="F180" s="164"/>
      <c r="G180" s="164"/>
      <c r="H180" s="164"/>
      <c r="I180" s="164"/>
      <c r="J180" s="164"/>
      <c r="K180" s="164"/>
    </row>
    <row r="181" spans="1:11" ht="12.75">
      <c r="A181" s="73"/>
      <c r="B181" s="164" t="s">
        <v>31</v>
      </c>
      <c r="C181" s="164"/>
      <c r="D181" s="164"/>
      <c r="E181" s="164"/>
      <c r="F181" s="164"/>
      <c r="G181" s="164"/>
      <c r="H181" s="164"/>
      <c r="I181" s="164"/>
      <c r="J181" s="164"/>
      <c r="K181" s="164"/>
    </row>
    <row r="182" spans="1:11" ht="12.75">
      <c r="A182" s="73"/>
      <c r="B182" s="164" t="s">
        <v>32</v>
      </c>
      <c r="C182" s="164"/>
      <c r="D182" s="164"/>
      <c r="E182" s="164"/>
      <c r="F182" s="164"/>
      <c r="G182" s="164"/>
      <c r="H182" s="164"/>
      <c r="I182" s="164"/>
      <c r="J182" s="164"/>
      <c r="K182" s="164"/>
    </row>
    <row r="183" spans="1:11" ht="12.75" customHeight="1">
      <c r="A183" s="73"/>
      <c r="B183" s="164" t="s">
        <v>33</v>
      </c>
      <c r="C183" s="164"/>
      <c r="D183" s="164"/>
      <c r="E183" s="164"/>
      <c r="F183" s="164"/>
      <c r="G183" s="164"/>
      <c r="H183" s="164"/>
      <c r="I183" s="164"/>
      <c r="J183" s="164"/>
      <c r="K183" s="164"/>
    </row>
    <row r="184" spans="1:11" ht="12.75" customHeight="1">
      <c r="A184" s="73"/>
      <c r="B184" s="164" t="s">
        <v>34</v>
      </c>
      <c r="C184" s="164"/>
      <c r="D184" s="164"/>
      <c r="E184" s="164"/>
      <c r="F184" s="164"/>
      <c r="G184" s="164"/>
      <c r="H184" s="164"/>
      <c r="I184" s="164"/>
      <c r="J184" s="164"/>
      <c r="K184" s="164"/>
    </row>
    <row r="185" spans="1:11" ht="12.75" customHeight="1">
      <c r="A185" s="73"/>
      <c r="B185" s="164" t="s">
        <v>35</v>
      </c>
      <c r="C185" s="164"/>
      <c r="D185" s="164"/>
      <c r="E185" s="164"/>
      <c r="F185" s="164"/>
      <c r="G185" s="164"/>
      <c r="H185" s="164"/>
      <c r="I185" s="164"/>
      <c r="J185" s="164"/>
      <c r="K185" s="164"/>
    </row>
    <row r="186" spans="1:11" ht="12.75" customHeight="1">
      <c r="A186" s="73"/>
      <c r="B186" s="164" t="s">
        <v>36</v>
      </c>
      <c r="C186" s="164"/>
      <c r="D186" s="164"/>
      <c r="E186" s="164"/>
      <c r="F186" s="164"/>
      <c r="G186" s="164"/>
      <c r="H186" s="164"/>
      <c r="I186" s="164"/>
      <c r="J186" s="164"/>
      <c r="K186" s="164"/>
    </row>
    <row r="187" spans="1:11" ht="12.75" customHeight="1">
      <c r="A187" s="73"/>
      <c r="B187" s="164" t="s">
        <v>37</v>
      </c>
      <c r="C187" s="164"/>
      <c r="D187" s="164"/>
      <c r="E187" s="164"/>
      <c r="F187" s="164"/>
      <c r="G187" s="164"/>
      <c r="H187" s="164"/>
      <c r="I187" s="164"/>
      <c r="J187" s="164"/>
      <c r="K187" s="164"/>
    </row>
    <row r="188" spans="1:11" ht="29.25" customHeight="1">
      <c r="A188" s="73"/>
      <c r="B188" s="164" t="s">
        <v>139</v>
      </c>
      <c r="C188" s="164"/>
      <c r="D188" s="164"/>
      <c r="E188" s="164"/>
      <c r="F188" s="164"/>
      <c r="G188" s="164"/>
      <c r="H188" s="164"/>
      <c r="I188" s="164"/>
      <c r="J188" s="164"/>
      <c r="K188" s="164"/>
    </row>
    <row r="189" spans="1:11" ht="69" customHeight="1">
      <c r="A189" s="73"/>
      <c r="B189" s="164" t="s">
        <v>153</v>
      </c>
      <c r="C189" s="164"/>
      <c r="D189" s="164"/>
      <c r="E189" s="164"/>
      <c r="F189" s="164"/>
      <c r="G189" s="164"/>
      <c r="H189" s="164"/>
      <c r="I189" s="164"/>
      <c r="J189" s="164"/>
      <c r="K189" s="164"/>
    </row>
    <row r="190" spans="1:11" ht="12.75">
      <c r="A190" s="74"/>
      <c r="B190" s="73"/>
      <c r="C190" s="73"/>
      <c r="D190" s="73"/>
      <c r="E190" s="73"/>
      <c r="F190" s="73"/>
      <c r="G190" s="73"/>
      <c r="H190" s="73"/>
      <c r="I190" s="73"/>
      <c r="J190" s="73"/>
      <c r="K190" s="73"/>
    </row>
    <row r="191" spans="1:11" ht="12.75">
      <c r="A191" s="74" t="s">
        <v>317</v>
      </c>
      <c r="B191" s="73"/>
      <c r="C191" s="73"/>
      <c r="D191" s="73"/>
      <c r="E191" s="73"/>
      <c r="F191" s="73"/>
      <c r="G191" s="73"/>
      <c r="H191" s="73"/>
      <c r="I191" s="73"/>
      <c r="J191" s="73"/>
      <c r="K191" s="73"/>
    </row>
    <row r="192" spans="2:11" ht="12.75">
      <c r="B192" s="73" t="s">
        <v>60</v>
      </c>
      <c r="C192" s="73"/>
      <c r="D192" s="73"/>
      <c r="E192" s="73"/>
      <c r="F192" s="73"/>
      <c r="G192" s="73"/>
      <c r="H192" s="73"/>
      <c r="I192" s="73"/>
      <c r="J192" s="73"/>
      <c r="K192" s="73"/>
    </row>
    <row r="193" spans="1:10" ht="12.75">
      <c r="A193" s="73"/>
      <c r="B193" s="73"/>
      <c r="C193" s="73"/>
      <c r="J193" s="112" t="s">
        <v>164</v>
      </c>
    </row>
    <row r="194" spans="2:10" ht="12.75">
      <c r="B194" s="73" t="s">
        <v>326</v>
      </c>
      <c r="C194" s="73"/>
      <c r="D194" s="95" t="s">
        <v>286</v>
      </c>
      <c r="J194" s="82">
        <v>390998</v>
      </c>
    </row>
    <row r="195" spans="2:10" ht="12.75">
      <c r="B195" s="73"/>
      <c r="C195" s="73"/>
      <c r="D195" s="73"/>
      <c r="J195" s="73"/>
    </row>
    <row r="196" spans="2:10" ht="12.75">
      <c r="B196" s="73" t="s">
        <v>327</v>
      </c>
      <c r="C196" s="73"/>
      <c r="D196" s="95" t="s">
        <v>286</v>
      </c>
      <c r="J196" s="82">
        <v>245600</v>
      </c>
    </row>
    <row r="197" spans="1:10" ht="12.75">
      <c r="A197" s="73"/>
      <c r="C197" s="73"/>
      <c r="D197" s="95" t="s">
        <v>321</v>
      </c>
      <c r="J197" s="82">
        <v>66723</v>
      </c>
    </row>
    <row r="198" spans="1:10" ht="12.75" customHeight="1">
      <c r="A198" s="73"/>
      <c r="B198" s="73"/>
      <c r="C198" s="73"/>
      <c r="J198" s="73"/>
    </row>
    <row r="199" spans="2:10" ht="13.5" thickBot="1">
      <c r="B199" s="73" t="s">
        <v>328</v>
      </c>
      <c r="C199" s="73"/>
      <c r="J199" s="83">
        <f>SUM(J194:J197)</f>
        <v>703321</v>
      </c>
    </row>
    <row r="200" spans="1:11" ht="13.5" thickTop="1">
      <c r="A200" s="73"/>
      <c r="B200" s="73"/>
      <c r="C200" s="73"/>
      <c r="D200" s="73"/>
      <c r="E200" s="73"/>
      <c r="F200" s="73"/>
      <c r="G200" s="73"/>
      <c r="H200" s="73"/>
      <c r="I200" s="73"/>
      <c r="J200" s="73"/>
      <c r="K200" s="73"/>
    </row>
    <row r="201" spans="1:11" ht="12.75">
      <c r="A201" s="74" t="s">
        <v>318</v>
      </c>
      <c r="B201" s="73"/>
      <c r="C201" s="73"/>
      <c r="D201" s="73"/>
      <c r="E201" s="73"/>
      <c r="F201" s="73"/>
      <c r="G201" s="73"/>
      <c r="H201" s="73"/>
      <c r="I201" s="73"/>
      <c r="J201" s="73"/>
      <c r="K201" s="73"/>
    </row>
    <row r="202" spans="2:11" ht="12.75">
      <c r="B202" s="170" t="s">
        <v>329</v>
      </c>
      <c r="C202" s="170"/>
      <c r="D202" s="170"/>
      <c r="E202" s="170"/>
      <c r="F202" s="170"/>
      <c r="G202" s="170"/>
      <c r="H202" s="170"/>
      <c r="I202" s="170"/>
      <c r="J202" s="170"/>
      <c r="K202" s="170"/>
    </row>
    <row r="203" spans="1:11" ht="12.75">
      <c r="A203" s="73"/>
      <c r="B203" s="73"/>
      <c r="C203" s="73"/>
      <c r="D203" s="73"/>
      <c r="E203" s="73"/>
      <c r="F203" s="73"/>
      <c r="G203" s="73"/>
      <c r="H203" s="73"/>
      <c r="I203" s="73"/>
      <c r="J203" s="73"/>
      <c r="K203" s="73"/>
    </row>
    <row r="204" spans="1:11" ht="12.75">
      <c r="A204" s="74" t="s">
        <v>319</v>
      </c>
      <c r="B204" s="73"/>
      <c r="C204" s="73"/>
      <c r="D204" s="73"/>
      <c r="E204" s="73"/>
      <c r="F204" s="73"/>
      <c r="G204" s="73"/>
      <c r="H204" s="73"/>
      <c r="I204" s="73"/>
      <c r="J204" s="73"/>
      <c r="K204" s="73"/>
    </row>
    <row r="205" spans="2:11" ht="54" customHeight="1">
      <c r="B205" s="167" t="s">
        <v>371</v>
      </c>
      <c r="C205" s="167"/>
      <c r="D205" s="167"/>
      <c r="E205" s="167"/>
      <c r="F205" s="167"/>
      <c r="G205" s="167"/>
      <c r="H205" s="167"/>
      <c r="I205" s="167"/>
      <c r="J205" s="167"/>
      <c r="K205" s="167"/>
    </row>
    <row r="206" spans="2:11" ht="105" customHeight="1">
      <c r="B206" s="167" t="s">
        <v>8</v>
      </c>
      <c r="C206" s="167"/>
      <c r="D206" s="167"/>
      <c r="E206" s="167"/>
      <c r="F206" s="167"/>
      <c r="G206" s="167"/>
      <c r="H206" s="167"/>
      <c r="I206" s="167"/>
      <c r="J206" s="167"/>
      <c r="K206" s="167"/>
    </row>
    <row r="207" spans="2:11" ht="69" customHeight="1">
      <c r="B207" s="167" t="s">
        <v>0</v>
      </c>
      <c r="C207" s="167"/>
      <c r="D207" s="167"/>
      <c r="E207" s="167"/>
      <c r="F207" s="167"/>
      <c r="G207" s="167"/>
      <c r="H207" s="167"/>
      <c r="I207" s="167"/>
      <c r="J207" s="167"/>
      <c r="K207" s="167"/>
    </row>
    <row r="208" spans="2:16" ht="43.5" customHeight="1">
      <c r="B208" s="167" t="s">
        <v>1</v>
      </c>
      <c r="C208" s="167"/>
      <c r="D208" s="167"/>
      <c r="E208" s="167"/>
      <c r="F208" s="167"/>
      <c r="G208" s="167"/>
      <c r="H208" s="167"/>
      <c r="I208" s="167"/>
      <c r="J208" s="167"/>
      <c r="K208" s="167"/>
      <c r="L208" s="167"/>
      <c r="M208" s="167"/>
      <c r="N208" s="167"/>
      <c r="O208" s="167"/>
      <c r="P208" s="167"/>
    </row>
    <row r="209" spans="2:16" ht="18" customHeight="1">
      <c r="B209" s="167" t="s">
        <v>365</v>
      </c>
      <c r="C209" s="167"/>
      <c r="D209" s="167"/>
      <c r="E209" s="167"/>
      <c r="F209" s="167"/>
      <c r="G209" s="167"/>
      <c r="H209" s="167"/>
      <c r="I209" s="167"/>
      <c r="J209" s="167"/>
      <c r="K209" s="167"/>
      <c r="L209" s="167"/>
      <c r="M209" s="167"/>
      <c r="N209" s="167"/>
      <c r="O209" s="167"/>
      <c r="P209" s="167"/>
    </row>
    <row r="210" spans="2:16" ht="14.25" customHeight="1">
      <c r="B210" s="167" t="s">
        <v>366</v>
      </c>
      <c r="C210" s="167"/>
      <c r="D210" s="167"/>
      <c r="E210" s="167"/>
      <c r="F210" s="167"/>
      <c r="G210" s="167"/>
      <c r="H210" s="167"/>
      <c r="I210" s="167"/>
      <c r="J210" s="167"/>
      <c r="K210" s="167"/>
      <c r="L210" s="167"/>
      <c r="M210" s="167"/>
      <c r="N210" s="167"/>
      <c r="O210" s="167"/>
      <c r="P210" s="167"/>
    </row>
    <row r="211" spans="2:16" ht="13.5" customHeight="1">
      <c r="B211" s="167" t="s">
        <v>367</v>
      </c>
      <c r="C211" s="167"/>
      <c r="D211" s="167"/>
      <c r="E211" s="167"/>
      <c r="F211" s="167"/>
      <c r="G211" s="167"/>
      <c r="H211" s="167"/>
      <c r="I211" s="167"/>
      <c r="J211" s="167"/>
      <c r="K211" s="167"/>
      <c r="L211" s="167"/>
      <c r="M211" s="167"/>
      <c r="N211" s="167"/>
      <c r="O211" s="167"/>
      <c r="P211" s="167"/>
    </row>
    <row r="212" spans="2:16" ht="12" customHeight="1">
      <c r="B212" s="167" t="s">
        <v>368</v>
      </c>
      <c r="C212" s="167"/>
      <c r="D212" s="167"/>
      <c r="E212" s="167"/>
      <c r="F212" s="167"/>
      <c r="G212" s="167"/>
      <c r="H212" s="167"/>
      <c r="I212" s="167"/>
      <c r="J212" s="167"/>
      <c r="K212" s="167"/>
      <c r="L212" s="167"/>
      <c r="M212" s="167"/>
      <c r="N212" s="167"/>
      <c r="O212" s="167"/>
      <c r="P212" s="167"/>
    </row>
    <row r="213" spans="2:16" ht="13.5" customHeight="1">
      <c r="B213" s="167" t="s">
        <v>369</v>
      </c>
      <c r="C213" s="167"/>
      <c r="D213" s="167"/>
      <c r="E213" s="167"/>
      <c r="F213" s="167"/>
      <c r="G213" s="167"/>
      <c r="H213" s="167"/>
      <c r="I213" s="167"/>
      <c r="J213" s="167"/>
      <c r="K213" s="167"/>
      <c r="L213" s="167"/>
      <c r="M213" s="167"/>
      <c r="N213" s="167"/>
      <c r="O213" s="167"/>
      <c r="P213" s="167"/>
    </row>
    <row r="214" spans="1:11" ht="27.75" customHeight="1">
      <c r="A214" s="72"/>
      <c r="B214" s="167" t="s">
        <v>2</v>
      </c>
      <c r="C214" s="167"/>
      <c r="D214" s="167"/>
      <c r="E214" s="167"/>
      <c r="F214" s="167"/>
      <c r="G214" s="167"/>
      <c r="H214" s="167"/>
      <c r="I214" s="167"/>
      <c r="J214" s="167"/>
      <c r="K214" s="167"/>
    </row>
    <row r="215" spans="1:11" ht="12.75">
      <c r="A215" s="72"/>
      <c r="B215" s="73"/>
      <c r="C215" s="73"/>
      <c r="D215" s="73"/>
      <c r="E215" s="73"/>
      <c r="F215" s="73"/>
      <c r="G215" s="73"/>
      <c r="H215" s="73"/>
      <c r="I215" s="73"/>
      <c r="J215" s="73"/>
      <c r="K215" s="73"/>
    </row>
    <row r="216" spans="1:11" ht="12.75">
      <c r="A216" s="72" t="s">
        <v>345</v>
      </c>
      <c r="B216" s="73"/>
      <c r="C216" s="73"/>
      <c r="D216" s="73"/>
      <c r="E216" s="73"/>
      <c r="F216" s="73"/>
      <c r="G216" s="73"/>
      <c r="H216" s="73"/>
      <c r="I216" s="73"/>
      <c r="J216" s="73"/>
      <c r="K216" s="73"/>
    </row>
    <row r="217" spans="1:11" ht="12.75">
      <c r="A217" s="72"/>
      <c r="B217" s="73"/>
      <c r="C217" s="73"/>
      <c r="D217" s="73"/>
      <c r="E217" s="73"/>
      <c r="F217" s="73"/>
      <c r="G217" s="73"/>
      <c r="H217" s="73"/>
      <c r="I217" s="73"/>
      <c r="J217" s="73"/>
      <c r="K217" s="73"/>
    </row>
    <row r="218" spans="1:16" ht="13.5" customHeight="1">
      <c r="A218" s="74" t="s">
        <v>16</v>
      </c>
      <c r="B218" s="140"/>
      <c r="C218" s="140"/>
      <c r="D218" s="140"/>
      <c r="E218" s="140"/>
      <c r="F218" s="140"/>
      <c r="G218" s="140"/>
      <c r="H218" s="140"/>
      <c r="I218" s="140"/>
      <c r="J218" s="140"/>
      <c r="K218" s="140"/>
      <c r="L218" s="140"/>
      <c r="M218" s="140"/>
      <c r="N218" s="140"/>
      <c r="O218" s="140"/>
      <c r="P218" s="140"/>
    </row>
    <row r="219" spans="2:16" ht="58.5" customHeight="1">
      <c r="B219" s="164" t="s">
        <v>382</v>
      </c>
      <c r="C219" s="164"/>
      <c r="D219" s="164"/>
      <c r="E219" s="164"/>
      <c r="F219" s="164"/>
      <c r="G219" s="164"/>
      <c r="H219" s="164"/>
      <c r="I219" s="164"/>
      <c r="J219" s="164"/>
      <c r="K219" s="164"/>
      <c r="L219" s="140"/>
      <c r="M219" s="140"/>
      <c r="N219" s="140"/>
      <c r="O219" s="140"/>
      <c r="P219" s="140"/>
    </row>
    <row r="220" spans="2:16" ht="5.25" customHeight="1">
      <c r="B220" s="150"/>
      <c r="C220" s="150"/>
      <c r="D220" s="150"/>
      <c r="E220" s="150"/>
      <c r="F220" s="150"/>
      <c r="G220" s="150"/>
      <c r="H220" s="150"/>
      <c r="I220" s="150"/>
      <c r="J220" s="150"/>
      <c r="K220" s="150"/>
      <c r="L220" s="140"/>
      <c r="M220" s="140"/>
      <c r="N220" s="140"/>
      <c r="O220" s="140"/>
      <c r="P220" s="140"/>
    </row>
    <row r="221" spans="2:16" ht="90.75" customHeight="1">
      <c r="B221" s="167" t="s">
        <v>45</v>
      </c>
      <c r="C221" s="167"/>
      <c r="D221" s="167"/>
      <c r="E221" s="167"/>
      <c r="F221" s="167"/>
      <c r="G221" s="167"/>
      <c r="H221" s="167"/>
      <c r="I221" s="167"/>
      <c r="J221" s="167"/>
      <c r="K221" s="167"/>
      <c r="L221" s="140"/>
      <c r="M221" s="140"/>
      <c r="N221" s="140"/>
      <c r="O221" s="140"/>
      <c r="P221" s="140"/>
    </row>
    <row r="222" spans="2:16" ht="43.5" customHeight="1">
      <c r="B222" s="167" t="s">
        <v>115</v>
      </c>
      <c r="C222" s="167"/>
      <c r="D222" s="167"/>
      <c r="E222" s="167"/>
      <c r="F222" s="167"/>
      <c r="G222" s="167"/>
      <c r="H222" s="167"/>
      <c r="I222" s="167"/>
      <c r="J222" s="167"/>
      <c r="K222" s="167"/>
      <c r="L222" s="140"/>
      <c r="M222" s="140"/>
      <c r="N222" s="140"/>
      <c r="O222" s="140"/>
      <c r="P222" s="140"/>
    </row>
    <row r="223" spans="2:16" ht="65.25" customHeight="1">
      <c r="B223" s="167" t="s">
        <v>380</v>
      </c>
      <c r="C223" s="167"/>
      <c r="D223" s="167"/>
      <c r="E223" s="167"/>
      <c r="F223" s="167"/>
      <c r="G223" s="167"/>
      <c r="H223" s="167"/>
      <c r="I223" s="167"/>
      <c r="J223" s="167"/>
      <c r="K223" s="167"/>
      <c r="L223" s="140"/>
      <c r="M223" s="140"/>
      <c r="N223" s="140"/>
      <c r="O223" s="140"/>
      <c r="P223" s="140"/>
    </row>
    <row r="224" spans="2:16" ht="16.5" customHeight="1">
      <c r="B224" s="167" t="s">
        <v>381</v>
      </c>
      <c r="C224" s="167"/>
      <c r="D224" s="167"/>
      <c r="E224" s="167"/>
      <c r="F224" s="167"/>
      <c r="G224" s="167"/>
      <c r="H224" s="167"/>
      <c r="I224" s="167"/>
      <c r="J224" s="167"/>
      <c r="K224" s="167"/>
      <c r="L224" s="140"/>
      <c r="M224" s="140"/>
      <c r="N224" s="140"/>
      <c r="O224" s="140"/>
      <c r="P224" s="140"/>
    </row>
    <row r="225" spans="2:11" ht="14.25" customHeight="1">
      <c r="B225" s="167" t="s">
        <v>116</v>
      </c>
      <c r="C225" s="167"/>
      <c r="D225" s="167"/>
      <c r="E225" s="167"/>
      <c r="F225" s="167"/>
      <c r="G225" s="167"/>
      <c r="H225" s="167"/>
      <c r="I225" s="167"/>
      <c r="J225" s="167"/>
      <c r="K225" s="167"/>
    </row>
    <row r="226" spans="2:11" ht="12.75">
      <c r="B226" s="140"/>
      <c r="C226" s="140"/>
      <c r="D226" s="140"/>
      <c r="E226" s="140"/>
      <c r="F226" s="140"/>
      <c r="G226" s="140"/>
      <c r="H226" s="140"/>
      <c r="I226" s="140"/>
      <c r="J226" s="140"/>
      <c r="K226" s="140"/>
    </row>
    <row r="227" spans="1:11" ht="12.75">
      <c r="A227" s="73"/>
      <c r="B227" s="73" t="s">
        <v>160</v>
      </c>
      <c r="C227" s="73"/>
      <c r="D227" s="73"/>
      <c r="E227" s="73"/>
      <c r="F227" s="73"/>
      <c r="G227" s="73"/>
      <c r="H227" s="73"/>
      <c r="K227" s="154"/>
    </row>
    <row r="228" spans="1:11" ht="57" customHeight="1">
      <c r="A228" s="73"/>
      <c r="B228" s="165" t="s">
        <v>114</v>
      </c>
      <c r="C228" s="165"/>
      <c r="D228" s="165"/>
      <c r="E228" s="165"/>
      <c r="F228" s="165"/>
      <c r="G228" s="165"/>
      <c r="H228" s="165"/>
      <c r="I228" s="166"/>
      <c r="J228" s="166"/>
      <c r="K228" s="166"/>
    </row>
    <row r="229" spans="1:11" ht="30" customHeight="1">
      <c r="A229" s="73"/>
      <c r="B229" s="165" t="s">
        <v>276</v>
      </c>
      <c r="C229" s="165"/>
      <c r="D229" s="165"/>
      <c r="E229" s="165"/>
      <c r="F229" s="165"/>
      <c r="G229" s="165"/>
      <c r="H229" s="165"/>
      <c r="I229" s="166"/>
      <c r="J229" s="166"/>
      <c r="K229" s="166"/>
    </row>
    <row r="230" spans="1:11" ht="31.5" customHeight="1">
      <c r="A230" s="73"/>
      <c r="B230" s="165" t="s">
        <v>117</v>
      </c>
      <c r="C230" s="165"/>
      <c r="D230" s="165"/>
      <c r="E230" s="165"/>
      <c r="F230" s="165"/>
      <c r="G230" s="165"/>
      <c r="H230" s="165"/>
      <c r="I230" s="166"/>
      <c r="J230" s="166"/>
      <c r="K230" s="166"/>
    </row>
    <row r="231" spans="1:11" ht="30" customHeight="1">
      <c r="A231" s="73"/>
      <c r="B231" s="165" t="s">
        <v>118</v>
      </c>
      <c r="C231" s="165"/>
      <c r="D231" s="165"/>
      <c r="E231" s="165"/>
      <c r="F231" s="165"/>
      <c r="G231" s="165"/>
      <c r="H231" s="165"/>
      <c r="I231" s="166"/>
      <c r="J231" s="166"/>
      <c r="K231" s="166"/>
    </row>
    <row r="232" spans="1:11" ht="30" customHeight="1">
      <c r="A232" s="73"/>
      <c r="B232" s="165" t="s">
        <v>119</v>
      </c>
      <c r="C232" s="165"/>
      <c r="D232" s="165"/>
      <c r="E232" s="165"/>
      <c r="F232" s="165"/>
      <c r="G232" s="165"/>
      <c r="H232" s="165"/>
      <c r="I232" s="166"/>
      <c r="J232" s="166"/>
      <c r="K232" s="166"/>
    </row>
    <row r="233" spans="1:11" ht="15.75" customHeight="1">
      <c r="A233" s="73"/>
      <c r="B233" s="73" t="s">
        <v>120</v>
      </c>
      <c r="C233" s="73"/>
      <c r="D233" s="73"/>
      <c r="E233" s="73"/>
      <c r="F233" s="73"/>
      <c r="G233" s="73"/>
      <c r="H233" s="73"/>
      <c r="K233" s="154"/>
    </row>
    <row r="234" spans="1:11" ht="8.25" customHeight="1">
      <c r="A234" s="73"/>
      <c r="B234" s="73"/>
      <c r="C234" s="73"/>
      <c r="D234" s="73"/>
      <c r="E234" s="73"/>
      <c r="F234" s="73"/>
      <c r="G234" s="73"/>
      <c r="H234" s="73"/>
      <c r="K234" s="154"/>
    </row>
    <row r="235" spans="1:11" ht="25.5" customHeight="1">
      <c r="A235" s="73"/>
      <c r="B235" s="165" t="s">
        <v>121</v>
      </c>
      <c r="C235" s="165"/>
      <c r="D235" s="165"/>
      <c r="E235" s="165"/>
      <c r="F235" s="165"/>
      <c r="G235" s="165"/>
      <c r="H235" s="165"/>
      <c r="I235" s="166"/>
      <c r="J235" s="166"/>
      <c r="K235" s="166"/>
    </row>
    <row r="236" spans="1:11" ht="9" customHeight="1">
      <c r="A236" s="73"/>
      <c r="B236" s="156"/>
      <c r="C236" s="156"/>
      <c r="D236" s="156"/>
      <c r="E236" s="156"/>
      <c r="F236" s="156"/>
      <c r="G236" s="156"/>
      <c r="H236" s="156"/>
      <c r="I236" s="157"/>
      <c r="J236" s="157"/>
      <c r="K236" s="157"/>
    </row>
    <row r="237" spans="1:11" ht="51" customHeight="1">
      <c r="A237" s="73"/>
      <c r="B237" s="165" t="s">
        <v>162</v>
      </c>
      <c r="C237" s="165"/>
      <c r="D237" s="165"/>
      <c r="E237" s="165"/>
      <c r="F237" s="165"/>
      <c r="G237" s="165"/>
      <c r="H237" s="165"/>
      <c r="I237" s="166"/>
      <c r="J237" s="166"/>
      <c r="K237" s="166"/>
    </row>
    <row r="238" spans="1:11" ht="8.25" customHeight="1">
      <c r="A238" s="73"/>
      <c r="B238" s="156"/>
      <c r="C238" s="156"/>
      <c r="D238" s="156"/>
      <c r="E238" s="156"/>
      <c r="F238" s="156"/>
      <c r="G238" s="156"/>
      <c r="H238" s="156"/>
      <c r="I238" s="157"/>
      <c r="J238" s="157"/>
      <c r="K238" s="157"/>
    </row>
    <row r="239" spans="1:11" ht="14.25" customHeight="1">
      <c r="A239" s="73"/>
      <c r="B239" s="73" t="s">
        <v>122</v>
      </c>
      <c r="C239" s="73"/>
      <c r="D239" s="73"/>
      <c r="E239" s="73"/>
      <c r="F239" s="73"/>
      <c r="G239" s="73"/>
      <c r="H239" s="73"/>
      <c r="K239" s="154"/>
    </row>
    <row r="240" spans="1:11" ht="42.75" customHeight="1">
      <c r="A240" s="73"/>
      <c r="B240" s="165" t="s">
        <v>123</v>
      </c>
      <c r="C240" s="165"/>
      <c r="D240" s="165"/>
      <c r="E240" s="165"/>
      <c r="F240" s="165"/>
      <c r="G240" s="165"/>
      <c r="H240" s="165"/>
      <c r="I240" s="166"/>
      <c r="J240" s="166"/>
      <c r="K240" s="166"/>
    </row>
    <row r="241" spans="1:11" ht="15.75" customHeight="1">
      <c r="A241" s="73"/>
      <c r="B241" s="73" t="s">
        <v>124</v>
      </c>
      <c r="C241" s="73"/>
      <c r="D241" s="73"/>
      <c r="E241" s="73"/>
      <c r="F241" s="73"/>
      <c r="G241" s="73"/>
      <c r="H241" s="73"/>
      <c r="K241" s="154"/>
    </row>
    <row r="242" spans="1:11" ht="15" customHeight="1">
      <c r="A242" s="73"/>
      <c r="B242" s="165" t="s">
        <v>125</v>
      </c>
      <c r="C242" s="165"/>
      <c r="D242" s="165"/>
      <c r="E242" s="165"/>
      <c r="F242" s="165"/>
      <c r="G242" s="165"/>
      <c r="H242" s="165"/>
      <c r="I242" s="166"/>
      <c r="J242" s="166"/>
      <c r="K242" s="166"/>
    </row>
    <row r="243" spans="1:11" ht="7.5" customHeight="1">
      <c r="A243" s="73"/>
      <c r="B243" s="156"/>
      <c r="C243" s="156"/>
      <c r="D243" s="156"/>
      <c r="E243" s="156"/>
      <c r="F243" s="156"/>
      <c r="G243" s="156"/>
      <c r="H243" s="156"/>
      <c r="I243" s="157"/>
      <c r="J243" s="157"/>
      <c r="K243" s="157"/>
    </row>
    <row r="244" spans="1:11" ht="13.5" customHeight="1">
      <c r="A244" s="73"/>
      <c r="B244" s="73" t="s">
        <v>126</v>
      </c>
      <c r="C244" s="73"/>
      <c r="D244" s="73"/>
      <c r="E244" s="73"/>
      <c r="F244" s="73"/>
      <c r="G244" s="73"/>
      <c r="H244" s="73"/>
      <c r="K244" s="154"/>
    </row>
    <row r="245" spans="1:11" ht="7.5" customHeight="1">
      <c r="A245" s="73"/>
      <c r="B245" s="73"/>
      <c r="C245" s="73"/>
      <c r="D245" s="73"/>
      <c r="E245" s="73"/>
      <c r="F245" s="73"/>
      <c r="G245" s="73"/>
      <c r="H245" s="73"/>
      <c r="K245" s="154"/>
    </row>
    <row r="246" spans="1:11" ht="16.5" customHeight="1">
      <c r="A246" s="73"/>
      <c r="B246" s="73" t="s">
        <v>127</v>
      </c>
      <c r="C246" s="73"/>
      <c r="D246" s="73"/>
      <c r="E246" s="73"/>
      <c r="F246" s="73"/>
      <c r="G246" s="73"/>
      <c r="H246" s="73"/>
      <c r="K246" s="154"/>
    </row>
    <row r="247" spans="1:11" ht="6" customHeight="1">
      <c r="A247" s="73"/>
      <c r="B247" s="73"/>
      <c r="C247" s="73"/>
      <c r="D247" s="73"/>
      <c r="E247" s="73"/>
      <c r="F247" s="73"/>
      <c r="G247" s="73"/>
      <c r="H247" s="73"/>
      <c r="K247" s="154"/>
    </row>
    <row r="248" spans="1:11" ht="16.5" customHeight="1">
      <c r="A248" s="73"/>
      <c r="B248" s="73" t="s">
        <v>128</v>
      </c>
      <c r="C248" s="73"/>
      <c r="D248" s="73"/>
      <c r="E248" s="73"/>
      <c r="F248" s="73"/>
      <c r="G248" s="73"/>
      <c r="H248" s="73"/>
      <c r="K248" s="154"/>
    </row>
    <row r="249" spans="1:11" ht="16.5" customHeight="1">
      <c r="A249" s="73"/>
      <c r="B249" s="73" t="s">
        <v>129</v>
      </c>
      <c r="C249" s="73"/>
      <c r="D249" s="73"/>
      <c r="E249" s="73"/>
      <c r="F249" s="73"/>
      <c r="G249" s="73"/>
      <c r="H249" s="73"/>
      <c r="K249" s="154"/>
    </row>
    <row r="250" spans="1:11" ht="15.75" customHeight="1">
      <c r="A250" s="73"/>
      <c r="B250" s="165" t="s">
        <v>130</v>
      </c>
      <c r="C250" s="165"/>
      <c r="D250" s="165"/>
      <c r="E250" s="165"/>
      <c r="F250" s="165"/>
      <c r="G250" s="165"/>
      <c r="H250" s="165"/>
      <c r="I250" s="166"/>
      <c r="J250" s="166"/>
      <c r="K250" s="166"/>
    </row>
    <row r="251" spans="1:11" ht="36" customHeight="1">
      <c r="A251" s="73"/>
      <c r="B251" s="165" t="s">
        <v>131</v>
      </c>
      <c r="C251" s="165"/>
      <c r="D251" s="165"/>
      <c r="E251" s="165"/>
      <c r="F251" s="165"/>
      <c r="G251" s="165"/>
      <c r="H251" s="165"/>
      <c r="I251" s="166"/>
      <c r="J251" s="166"/>
      <c r="K251" s="166"/>
    </row>
    <row r="252" spans="1:11" ht="18" customHeight="1">
      <c r="A252" s="73"/>
      <c r="B252" s="73" t="s">
        <v>132</v>
      </c>
      <c r="C252" s="73"/>
      <c r="D252" s="73"/>
      <c r="E252" s="73"/>
      <c r="F252" s="73"/>
      <c r="G252" s="73"/>
      <c r="H252" s="73"/>
      <c r="K252" s="154"/>
    </row>
    <row r="253" spans="1:11" ht="17.25" customHeight="1">
      <c r="A253" s="73"/>
      <c r="B253" s="73" t="s">
        <v>133</v>
      </c>
      <c r="C253" s="73"/>
      <c r="D253" s="73"/>
      <c r="E253" s="73"/>
      <c r="F253" s="73"/>
      <c r="G253" s="73"/>
      <c r="H253" s="73"/>
      <c r="K253" s="154"/>
    </row>
    <row r="254" spans="1:11" ht="17.25" customHeight="1">
      <c r="A254" s="73"/>
      <c r="B254" s="73"/>
      <c r="C254" s="73"/>
      <c r="D254" s="73"/>
      <c r="E254" s="73"/>
      <c r="F254" s="73"/>
      <c r="G254" s="73"/>
      <c r="H254" s="73"/>
      <c r="K254" s="154"/>
    </row>
    <row r="255" spans="1:11" ht="12.75">
      <c r="A255" s="72" t="s">
        <v>345</v>
      </c>
      <c r="B255" s="73"/>
      <c r="C255" s="73"/>
      <c r="D255" s="73"/>
      <c r="E255" s="73"/>
      <c r="F255" s="73"/>
      <c r="G255" s="73"/>
      <c r="H255" s="73"/>
      <c r="I255" s="73"/>
      <c r="J255" s="73"/>
      <c r="K255" s="73"/>
    </row>
    <row r="256" spans="1:11" ht="12.75">
      <c r="A256" s="72"/>
      <c r="B256" s="73"/>
      <c r="C256" s="73"/>
      <c r="D256" s="73"/>
      <c r="E256" s="73"/>
      <c r="F256" s="73"/>
      <c r="G256" s="73"/>
      <c r="H256" s="73"/>
      <c r="I256" s="73"/>
      <c r="J256" s="73"/>
      <c r="K256" s="73"/>
    </row>
    <row r="257" spans="1:16" ht="13.5" customHeight="1">
      <c r="A257" s="74" t="s">
        <v>16</v>
      </c>
      <c r="B257" s="140"/>
      <c r="C257" s="140"/>
      <c r="D257" s="140"/>
      <c r="E257" s="140"/>
      <c r="F257" s="140"/>
      <c r="G257" s="140"/>
      <c r="H257" s="140"/>
      <c r="I257" s="140"/>
      <c r="J257" s="140"/>
      <c r="K257" s="140"/>
      <c r="L257" s="140"/>
      <c r="M257" s="140"/>
      <c r="N257" s="140"/>
      <c r="O257" s="140"/>
      <c r="P257" s="140"/>
    </row>
    <row r="258" spans="1:11" ht="32.25" customHeight="1">
      <c r="A258" s="73"/>
      <c r="B258" s="165" t="s">
        <v>151</v>
      </c>
      <c r="C258" s="165"/>
      <c r="D258" s="165"/>
      <c r="E258" s="165"/>
      <c r="F258" s="165"/>
      <c r="G258" s="165"/>
      <c r="H258" s="165"/>
      <c r="I258" s="166"/>
      <c r="J258" s="166"/>
      <c r="K258" s="166"/>
    </row>
    <row r="259" spans="1:11" ht="16.5" customHeight="1">
      <c r="A259" s="73"/>
      <c r="B259" s="73" t="s">
        <v>134</v>
      </c>
      <c r="C259" s="73"/>
      <c r="D259" s="73"/>
      <c r="E259" s="73"/>
      <c r="F259" s="73"/>
      <c r="G259" s="73"/>
      <c r="H259" s="73"/>
      <c r="K259" s="154"/>
    </row>
    <row r="260" spans="1:11" ht="9" customHeight="1">
      <c r="A260" s="73"/>
      <c r="B260" s="156"/>
      <c r="C260" s="156"/>
      <c r="D260" s="156"/>
      <c r="E260" s="156"/>
      <c r="F260" s="156"/>
      <c r="G260" s="156"/>
      <c r="H260" s="156"/>
      <c r="I260" s="157"/>
      <c r="J260" s="157"/>
      <c r="K260" s="157"/>
    </row>
    <row r="261" spans="1:11" ht="17.25" customHeight="1">
      <c r="A261" s="73"/>
      <c r="B261" s="73" t="s">
        <v>135</v>
      </c>
      <c r="C261" s="73"/>
      <c r="D261" s="73"/>
      <c r="E261" s="73"/>
      <c r="F261" s="73"/>
      <c r="G261" s="73"/>
      <c r="H261" s="73"/>
      <c r="K261" s="154"/>
    </row>
    <row r="262" spans="1:11" ht="42" customHeight="1">
      <c r="A262" s="73"/>
      <c r="B262" s="165" t="s">
        <v>136</v>
      </c>
      <c r="C262" s="165"/>
      <c r="D262" s="165"/>
      <c r="E262" s="165"/>
      <c r="F262" s="165"/>
      <c r="G262" s="165"/>
      <c r="H262" s="165"/>
      <c r="I262" s="166"/>
      <c r="J262" s="166"/>
      <c r="K262" s="166"/>
    </row>
    <row r="263" spans="1:11" ht="10.5" customHeight="1">
      <c r="A263" s="73"/>
      <c r="B263" s="156"/>
      <c r="C263" s="156"/>
      <c r="D263" s="156"/>
      <c r="E263" s="156"/>
      <c r="F263" s="156"/>
      <c r="G263" s="156"/>
      <c r="H263" s="156"/>
      <c r="I263" s="157"/>
      <c r="J263" s="157"/>
      <c r="K263" s="157"/>
    </row>
    <row r="264" spans="1:11" ht="23.25" customHeight="1">
      <c r="A264" s="73"/>
      <c r="B264" s="165" t="s">
        <v>137</v>
      </c>
      <c r="C264" s="165"/>
      <c r="D264" s="165"/>
      <c r="E264" s="165"/>
      <c r="F264" s="165"/>
      <c r="G264" s="165"/>
      <c r="H264" s="165"/>
      <c r="I264" s="166"/>
      <c r="J264" s="166"/>
      <c r="K264" s="166"/>
    </row>
    <row r="265" spans="1:11" ht="9" customHeight="1">
      <c r="A265" s="73"/>
      <c r="B265" s="156"/>
      <c r="C265" s="156"/>
      <c r="D265" s="156"/>
      <c r="E265" s="156"/>
      <c r="F265" s="156"/>
      <c r="G265" s="156"/>
      <c r="H265" s="156"/>
      <c r="I265" s="157"/>
      <c r="J265" s="157"/>
      <c r="K265" s="157"/>
    </row>
    <row r="266" spans="1:11" ht="27" customHeight="1">
      <c r="A266" s="73"/>
      <c r="B266" s="165" t="s">
        <v>154</v>
      </c>
      <c r="C266" s="165"/>
      <c r="D266" s="165"/>
      <c r="E266" s="165"/>
      <c r="F266" s="165"/>
      <c r="G266" s="165"/>
      <c r="H266" s="165"/>
      <c r="I266" s="166"/>
      <c r="J266" s="166"/>
      <c r="K266" s="166"/>
    </row>
    <row r="267" spans="1:11" ht="10.5" customHeight="1">
      <c r="A267" s="73"/>
      <c r="B267" s="156"/>
      <c r="C267" s="156"/>
      <c r="D267" s="156"/>
      <c r="E267" s="156"/>
      <c r="F267" s="156"/>
      <c r="G267" s="156"/>
      <c r="H267" s="156"/>
      <c r="I267" s="157"/>
      <c r="J267" s="157"/>
      <c r="K267" s="157"/>
    </row>
    <row r="268" spans="1:11" ht="24" customHeight="1">
      <c r="A268" s="73"/>
      <c r="B268" s="165" t="s">
        <v>155</v>
      </c>
      <c r="C268" s="165"/>
      <c r="D268" s="165"/>
      <c r="E268" s="165"/>
      <c r="F268" s="165"/>
      <c r="G268" s="165"/>
      <c r="H268" s="165"/>
      <c r="I268" s="166"/>
      <c r="J268" s="166"/>
      <c r="K268" s="166"/>
    </row>
    <row r="269" spans="1:11" ht="9" customHeight="1">
      <c r="A269" s="73"/>
      <c r="B269" s="156"/>
      <c r="C269" s="156"/>
      <c r="D269" s="156"/>
      <c r="E269" s="156"/>
      <c r="F269" s="156"/>
      <c r="G269" s="156"/>
      <c r="H269" s="156"/>
      <c r="I269" s="157"/>
      <c r="J269" s="157"/>
      <c r="K269" s="157"/>
    </row>
    <row r="270" spans="1:11" ht="24.75" customHeight="1">
      <c r="A270" s="73"/>
      <c r="B270" s="165" t="s">
        <v>76</v>
      </c>
      <c r="C270" s="165"/>
      <c r="D270" s="165"/>
      <c r="E270" s="165"/>
      <c r="F270" s="165"/>
      <c r="G270" s="165"/>
      <c r="H270" s="165"/>
      <c r="I270" s="166"/>
      <c r="J270" s="166"/>
      <c r="K270" s="166"/>
    </row>
    <row r="271" spans="1:11" ht="29.25" customHeight="1">
      <c r="A271" s="73"/>
      <c r="B271" s="165" t="s">
        <v>77</v>
      </c>
      <c r="C271" s="165"/>
      <c r="D271" s="165"/>
      <c r="E271" s="165"/>
      <c r="F271" s="165"/>
      <c r="G271" s="165"/>
      <c r="H271" s="165"/>
      <c r="I271" s="166"/>
      <c r="J271" s="166"/>
      <c r="K271" s="166"/>
    </row>
    <row r="272" spans="1:11" ht="55.5" customHeight="1">
      <c r="A272" s="73"/>
      <c r="B272" s="165" t="s">
        <v>78</v>
      </c>
      <c r="C272" s="165"/>
      <c r="D272" s="165"/>
      <c r="E272" s="165"/>
      <c r="F272" s="165"/>
      <c r="G272" s="165"/>
      <c r="H272" s="165"/>
      <c r="I272" s="166"/>
      <c r="J272" s="166"/>
      <c r="K272" s="166"/>
    </row>
    <row r="273" spans="1:11" ht="15" customHeight="1">
      <c r="A273" s="73"/>
      <c r="B273" s="165" t="s">
        <v>79</v>
      </c>
      <c r="C273" s="165"/>
      <c r="D273" s="165"/>
      <c r="E273" s="165"/>
      <c r="F273" s="165"/>
      <c r="G273" s="165"/>
      <c r="H273" s="165"/>
      <c r="I273" s="166"/>
      <c r="J273" s="166"/>
      <c r="K273" s="166"/>
    </row>
    <row r="274" spans="1:11" ht="17.25" customHeight="1">
      <c r="A274" s="73"/>
      <c r="B274" s="165" t="s">
        <v>80</v>
      </c>
      <c r="C274" s="165"/>
      <c r="D274" s="165"/>
      <c r="E274" s="165"/>
      <c r="F274" s="165"/>
      <c r="G274" s="165"/>
      <c r="H274" s="165"/>
      <c r="I274" s="166"/>
      <c r="J274" s="166"/>
      <c r="K274" s="166"/>
    </row>
    <row r="275" spans="1:11" ht="7.5" customHeight="1">
      <c r="A275" s="73"/>
      <c r="B275" s="156"/>
      <c r="C275" s="156"/>
      <c r="D275" s="156"/>
      <c r="E275" s="156"/>
      <c r="F275" s="156"/>
      <c r="G275" s="156"/>
      <c r="H275" s="156"/>
      <c r="I275" s="157"/>
      <c r="J275" s="157"/>
      <c r="K275" s="157"/>
    </row>
    <row r="276" spans="1:11" ht="15.75" customHeight="1">
      <c r="A276" s="73"/>
      <c r="B276" s="165" t="s">
        <v>81</v>
      </c>
      <c r="C276" s="165"/>
      <c r="D276" s="165"/>
      <c r="E276" s="165"/>
      <c r="F276" s="165"/>
      <c r="G276" s="165"/>
      <c r="H276" s="165"/>
      <c r="I276" s="166"/>
      <c r="J276" s="166"/>
      <c r="K276" s="166"/>
    </row>
    <row r="277" spans="1:11" ht="28.5" customHeight="1">
      <c r="A277" s="73"/>
      <c r="B277" s="165" t="s">
        <v>82</v>
      </c>
      <c r="C277" s="165"/>
      <c r="D277" s="165"/>
      <c r="E277" s="165"/>
      <c r="F277" s="165"/>
      <c r="G277" s="165"/>
      <c r="H277" s="165"/>
      <c r="I277" s="166"/>
      <c r="J277" s="166"/>
      <c r="K277" s="166"/>
    </row>
    <row r="278" spans="1:11" ht="28.5" customHeight="1">
      <c r="A278" s="73"/>
      <c r="B278" s="165" t="s">
        <v>83</v>
      </c>
      <c r="C278" s="165"/>
      <c r="D278" s="165"/>
      <c r="E278" s="165"/>
      <c r="F278" s="165"/>
      <c r="G278" s="165"/>
      <c r="H278" s="165"/>
      <c r="I278" s="166"/>
      <c r="J278" s="166"/>
      <c r="K278" s="166"/>
    </row>
    <row r="279" spans="1:11" ht="12" customHeight="1">
      <c r="A279" s="73"/>
      <c r="B279" s="156"/>
      <c r="C279" s="156"/>
      <c r="D279" s="156"/>
      <c r="E279" s="156"/>
      <c r="F279" s="156"/>
      <c r="G279" s="156"/>
      <c r="H279" s="156"/>
      <c r="I279" s="157"/>
      <c r="J279" s="157"/>
      <c r="K279" s="157"/>
    </row>
    <row r="280" spans="1:11" ht="30" customHeight="1">
      <c r="A280" s="73"/>
      <c r="B280" s="165" t="s">
        <v>84</v>
      </c>
      <c r="C280" s="165"/>
      <c r="D280" s="165"/>
      <c r="E280" s="165"/>
      <c r="F280" s="165"/>
      <c r="G280" s="165"/>
      <c r="H280" s="165"/>
      <c r="I280" s="166"/>
      <c r="J280" s="166"/>
      <c r="K280" s="166"/>
    </row>
    <row r="281" spans="1:11" ht="10.5" customHeight="1">
      <c r="A281" s="73"/>
      <c r="B281" s="156"/>
      <c r="C281" s="156"/>
      <c r="D281" s="156"/>
      <c r="E281" s="156"/>
      <c r="F281" s="156"/>
      <c r="G281" s="156"/>
      <c r="H281" s="156"/>
      <c r="I281" s="157"/>
      <c r="J281" s="157"/>
      <c r="K281" s="157"/>
    </row>
    <row r="282" spans="1:11" ht="15" customHeight="1">
      <c r="A282" s="73"/>
      <c r="B282" s="165" t="s">
        <v>85</v>
      </c>
      <c r="C282" s="165"/>
      <c r="D282" s="165"/>
      <c r="E282" s="165"/>
      <c r="F282" s="165"/>
      <c r="G282" s="165"/>
      <c r="H282" s="165"/>
      <c r="I282" s="166"/>
      <c r="J282" s="166"/>
      <c r="K282" s="166"/>
    </row>
    <row r="283" spans="1:11" ht="16.5" customHeight="1">
      <c r="A283" s="73"/>
      <c r="B283" s="165" t="s">
        <v>86</v>
      </c>
      <c r="C283" s="165"/>
      <c r="D283" s="165"/>
      <c r="E283" s="165"/>
      <c r="F283" s="165"/>
      <c r="G283" s="165"/>
      <c r="H283" s="165"/>
      <c r="I283" s="166"/>
      <c r="J283" s="166"/>
      <c r="K283" s="166"/>
    </row>
    <row r="284" spans="1:11" ht="29.25" customHeight="1">
      <c r="A284" s="73"/>
      <c r="B284" s="165" t="s">
        <v>87</v>
      </c>
      <c r="C284" s="165"/>
      <c r="D284" s="165"/>
      <c r="E284" s="165"/>
      <c r="F284" s="165"/>
      <c r="G284" s="165"/>
      <c r="H284" s="165"/>
      <c r="I284" s="166"/>
      <c r="J284" s="166"/>
      <c r="K284" s="166"/>
    </row>
    <row r="285" spans="1:11" ht="51.75" customHeight="1">
      <c r="A285" s="73"/>
      <c r="B285" s="165" t="s">
        <v>88</v>
      </c>
      <c r="C285" s="165"/>
      <c r="D285" s="165"/>
      <c r="E285" s="165"/>
      <c r="F285" s="165"/>
      <c r="G285" s="165"/>
      <c r="H285" s="165"/>
      <c r="I285" s="166"/>
      <c r="J285" s="166"/>
      <c r="K285" s="166"/>
    </row>
    <row r="286" spans="1:11" ht="9" customHeight="1">
      <c r="A286" s="73"/>
      <c r="B286" s="156"/>
      <c r="C286" s="156"/>
      <c r="D286" s="156"/>
      <c r="E286" s="156"/>
      <c r="F286" s="156"/>
      <c r="G286" s="156"/>
      <c r="H286" s="156"/>
      <c r="I286" s="157"/>
      <c r="J286" s="157"/>
      <c r="K286" s="157"/>
    </row>
    <row r="287" spans="1:11" ht="12.75" customHeight="1">
      <c r="A287" s="73"/>
      <c r="B287" s="165" t="s">
        <v>89</v>
      </c>
      <c r="C287" s="165"/>
      <c r="D287" s="165"/>
      <c r="E287" s="165"/>
      <c r="F287" s="165"/>
      <c r="G287" s="165"/>
      <c r="H287" s="165"/>
      <c r="I287" s="166"/>
      <c r="J287" s="166"/>
      <c r="K287" s="166"/>
    </row>
    <row r="288" spans="1:11" ht="9" customHeight="1">
      <c r="A288" s="73"/>
      <c r="B288" s="156"/>
      <c r="C288" s="156"/>
      <c r="D288" s="156"/>
      <c r="E288" s="156"/>
      <c r="F288" s="156"/>
      <c r="G288" s="156"/>
      <c r="H288" s="156"/>
      <c r="I288" s="157"/>
      <c r="J288" s="157"/>
      <c r="K288" s="157"/>
    </row>
    <row r="289" spans="1:11" ht="24.75" customHeight="1">
      <c r="A289" s="73"/>
      <c r="B289" s="165" t="s">
        <v>90</v>
      </c>
      <c r="C289" s="165"/>
      <c r="D289" s="165"/>
      <c r="E289" s="165"/>
      <c r="F289" s="165"/>
      <c r="G289" s="165"/>
      <c r="H289" s="165"/>
      <c r="I289" s="166"/>
      <c r="J289" s="166"/>
      <c r="K289" s="166"/>
    </row>
    <row r="290" spans="1:11" ht="9.75" customHeight="1">
      <c r="A290" s="73"/>
      <c r="B290" s="156"/>
      <c r="C290" s="156"/>
      <c r="D290" s="156"/>
      <c r="E290" s="156"/>
      <c r="F290" s="156"/>
      <c r="G290" s="156"/>
      <c r="H290" s="156"/>
      <c r="I290" s="157"/>
      <c r="J290" s="157"/>
      <c r="K290" s="157"/>
    </row>
    <row r="291" spans="1:11" ht="36.75" customHeight="1">
      <c r="A291" s="73"/>
      <c r="B291" s="165" t="s">
        <v>91</v>
      </c>
      <c r="C291" s="165"/>
      <c r="D291" s="165"/>
      <c r="E291" s="165"/>
      <c r="F291" s="165"/>
      <c r="G291" s="165"/>
      <c r="H291" s="165"/>
      <c r="I291" s="166"/>
      <c r="J291" s="166"/>
      <c r="K291" s="166"/>
    </row>
    <row r="292" spans="1:11" ht="9.75" customHeight="1">
      <c r="A292" s="73"/>
      <c r="B292" s="156"/>
      <c r="C292" s="156"/>
      <c r="D292" s="156"/>
      <c r="E292" s="156"/>
      <c r="F292" s="156"/>
      <c r="G292" s="156"/>
      <c r="H292" s="156"/>
      <c r="I292" s="157"/>
      <c r="J292" s="157"/>
      <c r="K292" s="157"/>
    </row>
    <row r="293" spans="1:11" ht="28.5" customHeight="1">
      <c r="A293" s="73"/>
      <c r="B293" s="165" t="s">
        <v>92</v>
      </c>
      <c r="C293" s="165"/>
      <c r="D293" s="165"/>
      <c r="E293" s="165"/>
      <c r="F293" s="165"/>
      <c r="G293" s="165"/>
      <c r="H293" s="165"/>
      <c r="I293" s="166"/>
      <c r="J293" s="166"/>
      <c r="K293" s="166"/>
    </row>
    <row r="294" spans="1:11" ht="6.75" customHeight="1">
      <c r="A294" s="73"/>
      <c r="B294" s="156"/>
      <c r="C294" s="156"/>
      <c r="D294" s="156"/>
      <c r="E294" s="156"/>
      <c r="F294" s="156"/>
      <c r="G294" s="156"/>
      <c r="H294" s="156"/>
      <c r="I294" s="157"/>
      <c r="J294" s="157"/>
      <c r="K294" s="157"/>
    </row>
    <row r="295" spans="1:11" ht="26.25" customHeight="1">
      <c r="A295" s="73"/>
      <c r="B295" s="165" t="s">
        <v>93</v>
      </c>
      <c r="C295" s="165"/>
      <c r="D295" s="165"/>
      <c r="E295" s="165"/>
      <c r="F295" s="165"/>
      <c r="G295" s="165"/>
      <c r="H295" s="165"/>
      <c r="I295" s="166"/>
      <c r="J295" s="166"/>
      <c r="K295" s="166"/>
    </row>
    <row r="296" spans="1:11" ht="8.25" customHeight="1">
      <c r="A296" s="73"/>
      <c r="B296" s="156"/>
      <c r="C296" s="156"/>
      <c r="D296" s="156"/>
      <c r="E296" s="156"/>
      <c r="F296" s="156"/>
      <c r="G296" s="156"/>
      <c r="H296" s="156"/>
      <c r="I296" s="157"/>
      <c r="J296" s="157"/>
      <c r="K296" s="157"/>
    </row>
    <row r="297" spans="1:11" ht="26.25" customHeight="1">
      <c r="A297" s="73"/>
      <c r="B297" s="165" t="s">
        <v>94</v>
      </c>
      <c r="C297" s="165"/>
      <c r="D297" s="165"/>
      <c r="E297" s="165"/>
      <c r="F297" s="165"/>
      <c r="G297" s="165"/>
      <c r="H297" s="165"/>
      <c r="I297" s="166"/>
      <c r="J297" s="166"/>
      <c r="K297" s="166"/>
    </row>
    <row r="298" spans="1:11" ht="15" customHeight="1">
      <c r="A298" s="73"/>
      <c r="B298" s="165" t="s">
        <v>95</v>
      </c>
      <c r="C298" s="165"/>
      <c r="D298" s="165"/>
      <c r="E298" s="165"/>
      <c r="F298" s="165"/>
      <c r="G298" s="165"/>
      <c r="H298" s="165"/>
      <c r="I298" s="166"/>
      <c r="J298" s="166"/>
      <c r="K298" s="166"/>
    </row>
    <row r="299" spans="1:11" ht="17.25" customHeight="1">
      <c r="A299" s="73"/>
      <c r="B299" s="165" t="s">
        <v>96</v>
      </c>
      <c r="C299" s="165"/>
      <c r="D299" s="165"/>
      <c r="E299" s="165"/>
      <c r="F299" s="165"/>
      <c r="G299" s="165"/>
      <c r="H299" s="165"/>
      <c r="I299" s="166"/>
      <c r="J299" s="166"/>
      <c r="K299" s="166"/>
    </row>
    <row r="300" spans="1:11" ht="6.75" customHeight="1">
      <c r="A300" s="73"/>
      <c r="B300" s="156"/>
      <c r="C300" s="156"/>
      <c r="D300" s="156"/>
      <c r="E300" s="156"/>
      <c r="F300" s="156"/>
      <c r="G300" s="156"/>
      <c r="H300" s="156"/>
      <c r="I300" s="157"/>
      <c r="J300" s="157"/>
      <c r="K300" s="157"/>
    </row>
    <row r="301" spans="1:11" ht="26.25" customHeight="1">
      <c r="A301" s="73"/>
      <c r="B301" s="165" t="s">
        <v>97</v>
      </c>
      <c r="C301" s="165"/>
      <c r="D301" s="165"/>
      <c r="E301" s="165"/>
      <c r="F301" s="165"/>
      <c r="G301" s="165"/>
      <c r="H301" s="165"/>
      <c r="I301" s="166"/>
      <c r="J301" s="166"/>
      <c r="K301" s="166"/>
    </row>
    <row r="302" spans="1:11" ht="12.75">
      <c r="A302" s="73"/>
      <c r="B302" s="156"/>
      <c r="C302" s="156"/>
      <c r="D302" s="156"/>
      <c r="E302" s="156"/>
      <c r="F302" s="156"/>
      <c r="G302" s="156"/>
      <c r="H302" s="156"/>
      <c r="I302" s="157"/>
      <c r="J302" s="157"/>
      <c r="K302" s="157"/>
    </row>
    <row r="303" spans="1:11" ht="12.75">
      <c r="A303" s="73"/>
      <c r="B303" s="156"/>
      <c r="C303" s="156"/>
      <c r="D303" s="156"/>
      <c r="E303" s="156"/>
      <c r="F303" s="156"/>
      <c r="G303" s="156"/>
      <c r="H303" s="156"/>
      <c r="I303" s="157"/>
      <c r="J303" s="157"/>
      <c r="K303" s="157"/>
    </row>
    <row r="304" spans="1:11" ht="12.75">
      <c r="A304" s="72" t="s">
        <v>345</v>
      </c>
      <c r="B304" s="73"/>
      <c r="C304" s="73"/>
      <c r="D304" s="73"/>
      <c r="E304" s="73"/>
      <c r="F304" s="73"/>
      <c r="G304" s="73"/>
      <c r="H304" s="73"/>
      <c r="I304" s="73"/>
      <c r="J304" s="73"/>
      <c r="K304" s="73"/>
    </row>
    <row r="305" spans="1:11" ht="12.75">
      <c r="A305" s="72"/>
      <c r="B305" s="73"/>
      <c r="C305" s="73"/>
      <c r="D305" s="73"/>
      <c r="E305" s="73"/>
      <c r="F305" s="73"/>
      <c r="G305" s="73"/>
      <c r="H305" s="73"/>
      <c r="I305" s="73"/>
      <c r="J305" s="73"/>
      <c r="K305" s="73"/>
    </row>
    <row r="306" spans="1:16" ht="13.5" customHeight="1">
      <c r="A306" s="74" t="s">
        <v>16</v>
      </c>
      <c r="B306" s="140"/>
      <c r="C306" s="140"/>
      <c r="D306" s="140"/>
      <c r="E306" s="140"/>
      <c r="F306" s="140"/>
      <c r="G306" s="140"/>
      <c r="H306" s="140"/>
      <c r="I306" s="140"/>
      <c r="J306" s="140"/>
      <c r="K306" s="140"/>
      <c r="L306" s="140"/>
      <c r="M306" s="140"/>
      <c r="N306" s="140"/>
      <c r="O306" s="140"/>
      <c r="P306" s="140"/>
    </row>
    <row r="307" spans="1:11" ht="39" customHeight="1">
      <c r="A307" s="73"/>
      <c r="B307" s="165" t="s">
        <v>152</v>
      </c>
      <c r="C307" s="165"/>
      <c r="D307" s="165"/>
      <c r="E307" s="165"/>
      <c r="F307" s="165"/>
      <c r="G307" s="165"/>
      <c r="H307" s="165"/>
      <c r="I307" s="166"/>
      <c r="J307" s="166"/>
      <c r="K307" s="166"/>
    </row>
    <row r="308" spans="1:11" ht="17.25" customHeight="1">
      <c r="A308" s="73"/>
      <c r="B308" s="165" t="s">
        <v>141</v>
      </c>
      <c r="C308" s="165"/>
      <c r="D308" s="165"/>
      <c r="E308" s="165"/>
      <c r="F308" s="165"/>
      <c r="G308" s="165"/>
      <c r="H308" s="165"/>
      <c r="I308" s="166"/>
      <c r="J308" s="166"/>
      <c r="K308" s="166"/>
    </row>
    <row r="309" spans="1:11" ht="12.75">
      <c r="A309" s="73"/>
      <c r="B309" s="156"/>
      <c r="C309" s="156"/>
      <c r="D309" s="156"/>
      <c r="E309" s="156"/>
      <c r="F309" s="156"/>
      <c r="G309" s="156"/>
      <c r="H309" s="156"/>
      <c r="I309" s="157"/>
      <c r="J309" s="157"/>
      <c r="K309" s="157"/>
    </row>
    <row r="310" spans="1:11" ht="12.75">
      <c r="A310" s="74" t="s">
        <v>349</v>
      </c>
      <c r="B310" s="73"/>
      <c r="C310" s="73"/>
      <c r="D310" s="73"/>
      <c r="E310" s="73"/>
      <c r="F310" s="73"/>
      <c r="G310" s="73"/>
      <c r="H310" s="73"/>
      <c r="I310" s="73"/>
      <c r="J310" s="73"/>
      <c r="K310" s="73"/>
    </row>
    <row r="311" spans="1:11" ht="19.5" customHeight="1">
      <c r="A311" s="73"/>
      <c r="B311" s="164" t="s">
        <v>66</v>
      </c>
      <c r="C311" s="164"/>
      <c r="D311" s="164"/>
      <c r="E311" s="164"/>
      <c r="F311" s="164"/>
      <c r="G311" s="164"/>
      <c r="H311" s="164"/>
      <c r="I311" s="164"/>
      <c r="J311" s="164"/>
      <c r="K311" s="164"/>
    </row>
    <row r="312" spans="3:10" ht="12.75">
      <c r="C312" s="81"/>
      <c r="D312" s="73"/>
      <c r="E312" s="73"/>
      <c r="F312" s="73"/>
      <c r="I312" s="73"/>
      <c r="J312" s="73"/>
    </row>
    <row r="313" spans="1:11" ht="12.75">
      <c r="A313" s="74" t="s">
        <v>350</v>
      </c>
      <c r="B313" s="73"/>
      <c r="C313" s="73"/>
      <c r="D313" s="73"/>
      <c r="E313" s="73"/>
      <c r="F313" s="73"/>
      <c r="G313" s="73"/>
      <c r="H313" s="73"/>
      <c r="I313" s="73"/>
      <c r="J313" s="73"/>
      <c r="K313" s="73"/>
    </row>
    <row r="314" spans="2:11" ht="15" customHeight="1">
      <c r="B314" s="170" t="s">
        <v>334</v>
      </c>
      <c r="C314" s="170"/>
      <c r="D314" s="170"/>
      <c r="E314" s="170"/>
      <c r="F314" s="170"/>
      <c r="G314" s="170"/>
      <c r="H314" s="170"/>
      <c r="I314" s="170"/>
      <c r="J314" s="170"/>
      <c r="K314" s="170"/>
    </row>
    <row r="315" spans="2:11" ht="2.25" customHeight="1">
      <c r="B315" s="75"/>
      <c r="C315" s="75"/>
      <c r="D315" s="75"/>
      <c r="E315" s="75"/>
      <c r="F315" s="75"/>
      <c r="G315" s="75"/>
      <c r="H315" s="75"/>
      <c r="I315" s="75"/>
      <c r="J315" s="75"/>
      <c r="K315" s="75"/>
    </row>
    <row r="316" spans="2:11" ht="24.75" customHeight="1">
      <c r="B316" s="167" t="s">
        <v>100</v>
      </c>
      <c r="C316" s="167"/>
      <c r="D316" s="167"/>
      <c r="E316" s="167"/>
      <c r="F316" s="167"/>
      <c r="G316" s="167"/>
      <c r="H316" s="167"/>
      <c r="I316" s="167"/>
      <c r="J316" s="167"/>
      <c r="K316" s="167"/>
    </row>
    <row r="317" spans="2:11" ht="10.5" customHeight="1">
      <c r="B317" s="75"/>
      <c r="C317" s="75"/>
      <c r="D317" s="75"/>
      <c r="E317" s="75"/>
      <c r="F317" s="75"/>
      <c r="G317" s="75"/>
      <c r="H317" s="75"/>
      <c r="I317" s="75"/>
      <c r="J317" s="75"/>
      <c r="K317" s="75"/>
    </row>
    <row r="318" spans="2:11" ht="29.25" customHeight="1">
      <c r="B318" s="75"/>
      <c r="C318" s="75"/>
      <c r="D318" s="75"/>
      <c r="E318" s="75"/>
      <c r="F318" s="75"/>
      <c r="G318" s="75"/>
      <c r="H318" s="75" t="s">
        <v>243</v>
      </c>
      <c r="I318" s="75"/>
      <c r="J318" s="114" t="s">
        <v>364</v>
      </c>
      <c r="K318" s="75"/>
    </row>
    <row r="319" spans="2:11" ht="12.75" customHeight="1">
      <c r="B319" s="75"/>
      <c r="C319" s="75"/>
      <c r="D319" s="75"/>
      <c r="E319" s="75"/>
      <c r="F319" s="75"/>
      <c r="G319" s="75"/>
      <c r="H319" s="113" t="s">
        <v>164</v>
      </c>
      <c r="I319" s="75"/>
      <c r="J319" s="113" t="s">
        <v>164</v>
      </c>
      <c r="K319" s="75"/>
    </row>
    <row r="320" spans="2:11" ht="12.75" customHeight="1">
      <c r="B320" s="89" t="s">
        <v>64</v>
      </c>
      <c r="C320" s="75"/>
      <c r="D320" s="75"/>
      <c r="E320" s="75"/>
      <c r="F320" s="75"/>
      <c r="G320" s="75"/>
      <c r="H320" s="84">
        <v>6107</v>
      </c>
      <c r="I320" s="84"/>
      <c r="J320" s="84">
        <v>-18060</v>
      </c>
      <c r="K320" s="75"/>
    </row>
    <row r="321" spans="2:11" ht="4.5" customHeight="1">
      <c r="B321" s="89"/>
      <c r="C321" s="75"/>
      <c r="D321" s="75"/>
      <c r="E321" s="75"/>
      <c r="F321" s="75"/>
      <c r="G321" s="75"/>
      <c r="H321" s="84"/>
      <c r="I321" s="84"/>
      <c r="J321" s="84"/>
      <c r="K321" s="75"/>
    </row>
    <row r="322" spans="2:11" ht="12.75" customHeight="1">
      <c r="B322" s="89" t="s">
        <v>335</v>
      </c>
      <c r="C322" s="75"/>
      <c r="D322" s="75"/>
      <c r="E322" s="75"/>
      <c r="F322" s="75"/>
      <c r="G322" s="75"/>
      <c r="H322" s="84">
        <v>259500</v>
      </c>
      <c r="I322" s="84"/>
      <c r="J322" s="84">
        <v>258618</v>
      </c>
      <c r="K322" s="75"/>
    </row>
    <row r="323" spans="2:11" ht="6" customHeight="1">
      <c r="B323" s="89"/>
      <c r="C323" s="75"/>
      <c r="D323" s="75"/>
      <c r="E323" s="75"/>
      <c r="F323" s="75"/>
      <c r="G323" s="75"/>
      <c r="H323" s="84"/>
      <c r="I323" s="84"/>
      <c r="J323" s="84"/>
      <c r="K323" s="75"/>
    </row>
    <row r="324" spans="2:11" ht="12.75" customHeight="1">
      <c r="B324" s="89" t="s">
        <v>63</v>
      </c>
      <c r="C324" s="75"/>
      <c r="D324" s="75"/>
      <c r="E324" s="75"/>
      <c r="F324" s="75"/>
      <c r="G324" s="75"/>
      <c r="H324" s="123">
        <f>+H320/H322*100</f>
        <v>2.3533718689788055</v>
      </c>
      <c r="I324" s="75"/>
      <c r="J324" s="123">
        <f>+J320/J322*100</f>
        <v>-6.983272626035311</v>
      </c>
      <c r="K324" s="75"/>
    </row>
    <row r="325" spans="2:11" ht="12.75" customHeight="1">
      <c r="B325" s="75"/>
      <c r="C325" s="75"/>
      <c r="D325" s="75"/>
      <c r="E325" s="75"/>
      <c r="F325" s="75"/>
      <c r="G325" s="75"/>
      <c r="H325" s="75"/>
      <c r="I325" s="75"/>
      <c r="J325" s="75"/>
      <c r="K325" s="75"/>
    </row>
    <row r="326" spans="2:11" ht="12.75" customHeight="1">
      <c r="B326" s="170" t="s">
        <v>336</v>
      </c>
      <c r="C326" s="170"/>
      <c r="D326" s="170"/>
      <c r="E326" s="170"/>
      <c r="F326" s="170"/>
      <c r="G326" s="170"/>
      <c r="H326" s="170"/>
      <c r="I326" s="170"/>
      <c r="J326" s="170"/>
      <c r="K326" s="170"/>
    </row>
    <row r="327" spans="2:11" ht="42.75" customHeight="1">
      <c r="B327" s="164" t="s">
        <v>101</v>
      </c>
      <c r="C327" s="164"/>
      <c r="D327" s="164"/>
      <c r="E327" s="164"/>
      <c r="F327" s="164"/>
      <c r="G327" s="164"/>
      <c r="H327" s="164"/>
      <c r="I327" s="164"/>
      <c r="J327" s="164"/>
      <c r="K327" s="164"/>
    </row>
    <row r="328" spans="2:11" ht="12.75" customHeight="1">
      <c r="B328" s="75"/>
      <c r="C328" s="75"/>
      <c r="D328" s="75"/>
      <c r="E328" s="75"/>
      <c r="F328" s="75"/>
      <c r="G328" s="75"/>
      <c r="H328" s="75"/>
      <c r="I328" s="75"/>
      <c r="J328" s="75"/>
      <c r="K328" s="75"/>
    </row>
    <row r="329" spans="2:11" ht="25.5" customHeight="1">
      <c r="B329" s="75"/>
      <c r="C329" s="75"/>
      <c r="D329" s="75"/>
      <c r="E329" s="75"/>
      <c r="F329" s="75"/>
      <c r="G329" s="75"/>
      <c r="H329" s="75" t="s">
        <v>243</v>
      </c>
      <c r="I329" s="75"/>
      <c r="J329" s="114" t="s">
        <v>364</v>
      </c>
      <c r="K329" s="75"/>
    </row>
    <row r="330" spans="2:11" ht="12.75" customHeight="1">
      <c r="B330" s="75"/>
      <c r="C330" s="75"/>
      <c r="D330" s="75"/>
      <c r="E330" s="75"/>
      <c r="F330" s="75"/>
      <c r="G330" s="75"/>
      <c r="H330" s="113" t="s">
        <v>164</v>
      </c>
      <c r="I330" s="75"/>
      <c r="J330" s="113" t="s">
        <v>164</v>
      </c>
      <c r="K330" s="75"/>
    </row>
    <row r="331" spans="2:11" ht="12.75" customHeight="1">
      <c r="B331" s="89" t="s">
        <v>64</v>
      </c>
      <c r="C331" s="75"/>
      <c r="D331" s="75"/>
      <c r="E331" s="75"/>
      <c r="F331" s="75"/>
      <c r="G331" s="75"/>
      <c r="H331" s="84">
        <f>+H320</f>
        <v>6107</v>
      </c>
      <c r="I331" s="84"/>
      <c r="J331" s="84">
        <f>+J320</f>
        <v>-18060</v>
      </c>
      <c r="K331" s="75"/>
    </row>
    <row r="332" spans="2:11" ht="4.5" customHeight="1">
      <c r="B332" s="89"/>
      <c r="C332" s="75"/>
      <c r="D332" s="75"/>
      <c r="E332" s="75"/>
      <c r="F332" s="75"/>
      <c r="G332" s="75"/>
      <c r="H332" s="84"/>
      <c r="I332" s="84"/>
      <c r="J332" s="84"/>
      <c r="K332" s="75"/>
    </row>
    <row r="333" spans="2:11" ht="12.75" customHeight="1">
      <c r="B333" s="89" t="s">
        <v>335</v>
      </c>
      <c r="C333" s="75"/>
      <c r="D333" s="75"/>
      <c r="E333" s="75"/>
      <c r="F333" s="75"/>
      <c r="G333" s="75"/>
      <c r="H333" s="84">
        <f>+H322</f>
        <v>259500</v>
      </c>
      <c r="I333" s="84"/>
      <c r="J333" s="84">
        <f>+J322</f>
        <v>258618</v>
      </c>
      <c r="K333" s="75"/>
    </row>
    <row r="334" spans="2:11" ht="12.75" customHeight="1">
      <c r="B334" s="89" t="s">
        <v>337</v>
      </c>
      <c r="C334" s="75"/>
      <c r="D334" s="75"/>
      <c r="E334" s="75"/>
      <c r="F334" s="75"/>
      <c r="G334" s="75"/>
      <c r="H334" s="84">
        <v>3954</v>
      </c>
      <c r="I334" s="84"/>
      <c r="J334" s="84">
        <v>3954</v>
      </c>
      <c r="K334" s="75"/>
    </row>
    <row r="335" spans="2:11" ht="12.75" customHeight="1">
      <c r="B335" s="89" t="s">
        <v>338</v>
      </c>
      <c r="C335" s="75"/>
      <c r="D335" s="75"/>
      <c r="E335" s="75"/>
      <c r="F335" s="75"/>
      <c r="G335" s="75"/>
      <c r="H335" s="84">
        <v>864</v>
      </c>
      <c r="I335" s="84"/>
      <c r="J335" s="84">
        <v>754</v>
      </c>
      <c r="K335" s="75"/>
    </row>
    <row r="336" spans="2:11" ht="18" customHeight="1" thickBot="1">
      <c r="B336" s="89" t="s">
        <v>335</v>
      </c>
      <c r="C336" s="75"/>
      <c r="D336" s="75"/>
      <c r="E336" s="75"/>
      <c r="F336" s="75"/>
      <c r="G336" s="75"/>
      <c r="H336" s="85">
        <f>SUM(H333:H335)</f>
        <v>264318</v>
      </c>
      <c r="I336" s="84"/>
      <c r="J336" s="85">
        <f>SUM(J333:J335)</f>
        <v>263326</v>
      </c>
      <c r="K336" s="75"/>
    </row>
    <row r="337" spans="2:11" ht="12.75" customHeight="1" thickTop="1">
      <c r="B337" s="89"/>
      <c r="C337" s="75"/>
      <c r="D337" s="75"/>
      <c r="E337" s="75"/>
      <c r="F337" s="75"/>
      <c r="G337" s="75"/>
      <c r="H337" s="84"/>
      <c r="I337" s="84"/>
      <c r="J337" s="84"/>
      <c r="K337" s="75"/>
    </row>
    <row r="338" spans="2:11" ht="12.75" customHeight="1">
      <c r="B338" s="89" t="s">
        <v>62</v>
      </c>
      <c r="C338" s="75"/>
      <c r="D338" s="75"/>
      <c r="E338" s="75"/>
      <c r="F338" s="75"/>
      <c r="G338" s="75"/>
      <c r="H338" s="121">
        <f>+H331/H336*100</f>
        <v>2.310474504195704</v>
      </c>
      <c r="I338" s="75"/>
      <c r="J338" s="121">
        <f>+J331/J336*100</f>
        <v>-6.858418842043703</v>
      </c>
      <c r="K338" s="75"/>
    </row>
    <row r="339" spans="2:11" ht="12.75" customHeight="1">
      <c r="B339" s="89"/>
      <c r="C339" s="75"/>
      <c r="D339" s="75"/>
      <c r="E339" s="75"/>
      <c r="F339" s="75"/>
      <c r="G339" s="75"/>
      <c r="H339" s="121"/>
      <c r="I339" s="75"/>
      <c r="J339" s="121"/>
      <c r="K339" s="75"/>
    </row>
    <row r="340" spans="2:11" ht="12.75" customHeight="1">
      <c r="B340" s="89"/>
      <c r="C340" s="75"/>
      <c r="D340" s="75"/>
      <c r="E340" s="75"/>
      <c r="F340" s="75"/>
      <c r="G340" s="75"/>
      <c r="H340" s="121"/>
      <c r="I340" s="75"/>
      <c r="J340" s="121"/>
      <c r="K340" s="75"/>
    </row>
    <row r="341" spans="2:11" ht="12.75" customHeight="1">
      <c r="B341" s="89"/>
      <c r="C341" s="75"/>
      <c r="D341" s="75"/>
      <c r="E341" s="75"/>
      <c r="F341" s="75"/>
      <c r="G341" s="75"/>
      <c r="H341" s="75"/>
      <c r="I341" s="75"/>
      <c r="J341" s="75"/>
      <c r="K341" s="75"/>
    </row>
    <row r="342" ht="12.75">
      <c r="I342" s="89" t="s">
        <v>331</v>
      </c>
    </row>
    <row r="343" ht="12.75">
      <c r="I343" s="89" t="s">
        <v>333</v>
      </c>
    </row>
    <row r="344" spans="2:9" ht="12.75">
      <c r="B344" s="89" t="s">
        <v>330</v>
      </c>
      <c r="I344" s="89" t="s">
        <v>344</v>
      </c>
    </row>
    <row r="345" spans="2:9" ht="12.75">
      <c r="B345" s="115" t="s">
        <v>40</v>
      </c>
      <c r="I345" s="89" t="s">
        <v>332</v>
      </c>
    </row>
    <row r="347" ht="12.75">
      <c r="I347" s="89"/>
    </row>
    <row r="348" ht="12.75">
      <c r="I348" s="89"/>
    </row>
    <row r="349" ht="12.75">
      <c r="I349" s="89"/>
    </row>
  </sheetData>
  <mergeCells count="130">
    <mergeCell ref="B189:K189"/>
    <mergeCell ref="B308:K308"/>
    <mergeCell ref="B176:K176"/>
    <mergeCell ref="B177:K177"/>
    <mergeCell ref="B178:K178"/>
    <mergeCell ref="B179:K179"/>
    <mergeCell ref="B180:K180"/>
    <mergeCell ref="B181:K181"/>
    <mergeCell ref="B182:K182"/>
    <mergeCell ref="B183:K183"/>
    <mergeCell ref="B96:K96"/>
    <mergeCell ref="B95:K95"/>
    <mergeCell ref="B307:K307"/>
    <mergeCell ref="B184:K184"/>
    <mergeCell ref="B185:K185"/>
    <mergeCell ref="B186:K186"/>
    <mergeCell ref="B187:K187"/>
    <mergeCell ref="B188:K188"/>
    <mergeCell ref="B137:K137"/>
    <mergeCell ref="B140:K140"/>
    <mergeCell ref="B86:K86"/>
    <mergeCell ref="B94:K94"/>
    <mergeCell ref="B224:K224"/>
    <mergeCell ref="B207:K207"/>
    <mergeCell ref="B208:K208"/>
    <mergeCell ref="B214:K214"/>
    <mergeCell ref="B115:K115"/>
    <mergeCell ref="B163:K163"/>
    <mergeCell ref="B164:K164"/>
    <mergeCell ref="B165:K165"/>
    <mergeCell ref="B87:K87"/>
    <mergeCell ref="B31:K31"/>
    <mergeCell ref="B171:K171"/>
    <mergeCell ref="B170:K170"/>
    <mergeCell ref="B166:K166"/>
    <mergeCell ref="B167:K167"/>
    <mergeCell ref="B168:K168"/>
    <mergeCell ref="B161:K161"/>
    <mergeCell ref="B162:K162"/>
    <mergeCell ref="B121:K121"/>
    <mergeCell ref="B124:K124"/>
    <mergeCell ref="B311:K311"/>
    <mergeCell ref="B264:K264"/>
    <mergeCell ref="B266:K266"/>
    <mergeCell ref="B268:K268"/>
    <mergeCell ref="B273:K273"/>
    <mergeCell ref="B274:K274"/>
    <mergeCell ref="B276:K276"/>
    <mergeCell ref="B277:K277"/>
    <mergeCell ref="B299:K299"/>
    <mergeCell ref="B301:K301"/>
    <mergeCell ref="B242:K242"/>
    <mergeCell ref="B251:K251"/>
    <mergeCell ref="B258:K258"/>
    <mergeCell ref="B262:K262"/>
    <mergeCell ref="B295:K295"/>
    <mergeCell ref="B297:K297"/>
    <mergeCell ref="B285:K285"/>
    <mergeCell ref="B298:K298"/>
    <mergeCell ref="B287:K287"/>
    <mergeCell ref="B231:K231"/>
    <mergeCell ref="B327:K327"/>
    <mergeCell ref="B213:K213"/>
    <mergeCell ref="B202:K202"/>
    <mergeCell ref="B205:K205"/>
    <mergeCell ref="B314:K314"/>
    <mergeCell ref="B219:K219"/>
    <mergeCell ref="B221:K221"/>
    <mergeCell ref="B316:K316"/>
    <mergeCell ref="B211:K211"/>
    <mergeCell ref="B78:K78"/>
    <mergeCell ref="B100:K100"/>
    <mergeCell ref="B99:K99"/>
    <mergeCell ref="B93:K93"/>
    <mergeCell ref="B89:K89"/>
    <mergeCell ref="B90:K90"/>
    <mergeCell ref="B91:K91"/>
    <mergeCell ref="B84:K84"/>
    <mergeCell ref="B83:K83"/>
    <mergeCell ref="B79:K79"/>
    <mergeCell ref="B326:K326"/>
    <mergeCell ref="B222:K222"/>
    <mergeCell ref="B223:K223"/>
    <mergeCell ref="B112:K112"/>
    <mergeCell ref="B206:K206"/>
    <mergeCell ref="B169:K169"/>
    <mergeCell ref="B225:K225"/>
    <mergeCell ref="B232:K232"/>
    <mergeCell ref="B235:K235"/>
    <mergeCell ref="B237:K237"/>
    <mergeCell ref="B8:K8"/>
    <mergeCell ref="B12:K12"/>
    <mergeCell ref="B73:K73"/>
    <mergeCell ref="B25:K25"/>
    <mergeCell ref="B28:K28"/>
    <mergeCell ref="B16:J16"/>
    <mergeCell ref="B22:K22"/>
    <mergeCell ref="B10:K10"/>
    <mergeCell ref="B29:K29"/>
    <mergeCell ref="B30:K30"/>
    <mergeCell ref="L208:P208"/>
    <mergeCell ref="L211:P211"/>
    <mergeCell ref="B212:K212"/>
    <mergeCell ref="L212:P212"/>
    <mergeCell ref="L209:P209"/>
    <mergeCell ref="B210:K210"/>
    <mergeCell ref="L210:P210"/>
    <mergeCell ref="B209:K209"/>
    <mergeCell ref="B228:K228"/>
    <mergeCell ref="B229:K229"/>
    <mergeCell ref="B230:K230"/>
    <mergeCell ref="L213:P213"/>
    <mergeCell ref="B291:K291"/>
    <mergeCell ref="B293:K293"/>
    <mergeCell ref="B240:K240"/>
    <mergeCell ref="B270:K270"/>
    <mergeCell ref="B271:K271"/>
    <mergeCell ref="B272:K272"/>
    <mergeCell ref="B250:K250"/>
    <mergeCell ref="B284:K284"/>
    <mergeCell ref="B80:K80"/>
    <mergeCell ref="B81:K81"/>
    <mergeCell ref="B82:K82"/>
    <mergeCell ref="B289:K289"/>
    <mergeCell ref="B278:K278"/>
    <mergeCell ref="B280:K280"/>
    <mergeCell ref="B282:K282"/>
    <mergeCell ref="B283:K283"/>
    <mergeCell ref="B101:K101"/>
    <mergeCell ref="B102:K102"/>
  </mergeCells>
  <printOptions/>
  <pageMargins left="0.65" right="0.27" top="0.58" bottom="0.28" header="0.5" footer="0.23"/>
  <pageSetup horizontalDpi="600" verticalDpi="600" orientation="portrait" paperSize="9" scale="80" r:id="rId1"/>
  <rowBreaks count="6" manualBreakCount="6">
    <brk id="73" max="255" man="1"/>
    <brk id="116" max="255" man="1"/>
    <brk id="171" max="255" man="1"/>
    <brk id="214" max="255" man="1"/>
    <brk id="253" max="255" man="1"/>
    <brk id="302"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MTD Construction Sdn Bhd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MTD CONSTRUCTION SDN BHD</dc:creator>
  <cp:keywords/>
  <dc:description/>
  <cp:lastModifiedBy>SHIM</cp:lastModifiedBy>
  <cp:lastPrinted>2006-05-30T10:27:32Z</cp:lastPrinted>
  <dcterms:created xsi:type="dcterms:W3CDTF">2002-11-26T08:24:46Z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